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Lyndsey\Documents\01 AKS\05 Projects\THESIS\"/>
    </mc:Choice>
  </mc:AlternateContent>
  <bookViews>
    <workbookView xWindow="0" yWindow="0" windowWidth="19200" windowHeight="8150" tabRatio="811" firstSheet="7" activeTab="18"/>
  </bookViews>
  <sheets>
    <sheet name="Concept" sheetId="1" r:id="rId1"/>
    <sheet name="Descriptive" sheetId="20" r:id="rId2"/>
    <sheet name="Type" sheetId="21" r:id="rId3"/>
    <sheet name="Spatial" sheetId="16" r:id="rId4"/>
    <sheet name="Person" sheetId="9" r:id="rId5"/>
    <sheet name="User" sheetId="23" r:id="rId6"/>
    <sheet name="Temporal" sheetId="17" r:id="rId7"/>
    <sheet name="Part" sheetId="18" r:id="rId8"/>
    <sheet name="Tangible" sheetId="19" r:id="rId9"/>
    <sheet name="Collection" sheetId="22" r:id="rId10"/>
    <sheet name="Event" sheetId="12" r:id="rId11"/>
    <sheet name="Group" sheetId="13" r:id="rId12"/>
    <sheet name="Institution" sheetId="14" r:id="rId13"/>
    <sheet name="Linguistic" sheetId="15" r:id="rId14"/>
    <sheet name="Resource" sheetId="11" r:id="rId15"/>
    <sheet name="Secondary Resource" sheetId="25" r:id="rId16"/>
    <sheet name="Name" sheetId="10" r:id="rId17"/>
    <sheet name="Years" sheetId="7" r:id="rId18"/>
    <sheet name="Address" sheetId="4" r:id="rId19"/>
    <sheet name="Date" sheetId="3" r:id="rId20"/>
    <sheet name="Measurement" sheetId="2" r:id="rId21"/>
    <sheet name="Unit" sheetId="24" r:id="rId22"/>
  </sheets>
  <definedNames>
    <definedName name="_xlnm._FilterDatabase" localSheetId="18" hidden="1">Address!$A$1:$H$1</definedName>
    <definedName name="_xlnm._FilterDatabase" localSheetId="9" hidden="1">Collection!$A$1:$O$6</definedName>
    <definedName name="_xlnm._FilterDatabase" localSheetId="0" hidden="1">Concept!$A$1:$K$195</definedName>
    <definedName name="_xlnm._FilterDatabase" localSheetId="19" hidden="1">Date!$A$1:$F$1</definedName>
    <definedName name="_xlnm._FilterDatabase" localSheetId="1" hidden="1">Descriptive!$A$1:$L$8</definedName>
    <definedName name="_xlnm._FilterDatabase" localSheetId="10" hidden="1">Event!$A$1:$K$7</definedName>
    <definedName name="_xlnm._FilterDatabase" localSheetId="11" hidden="1">Group!$A$1:$K$7</definedName>
    <definedName name="_xlnm._FilterDatabase" localSheetId="12" hidden="1">Institution!$A$1:$K$5</definedName>
    <definedName name="_xlnm._FilterDatabase" localSheetId="13" hidden="1">Linguistic!$A$1:$M$4</definedName>
    <definedName name="_xlnm._FilterDatabase" localSheetId="20" hidden="1">Measurement!$A$1:$F$1</definedName>
    <definedName name="_xlnm._FilterDatabase" localSheetId="16" hidden="1">Name!$A$1:$K$12</definedName>
    <definedName name="_xlnm._FilterDatabase" localSheetId="7" hidden="1">Part!$A$1:$K$11</definedName>
    <definedName name="_xlnm._FilterDatabase" localSheetId="4" hidden="1">Person!$A$1:$K$31</definedName>
    <definedName name="_xlnm._FilterDatabase" localSheetId="14" hidden="1">Resource!$A$1:$H$2</definedName>
    <definedName name="_xlnm._FilterDatabase" localSheetId="3" hidden="1">Spatial!$A$1:$K$17</definedName>
    <definedName name="_xlnm._FilterDatabase" localSheetId="8" hidden="1">Tangible!$A$1:$K$14</definedName>
    <definedName name="_xlnm._FilterDatabase" localSheetId="6" hidden="1">Temporal!$A$1:$L$13</definedName>
    <definedName name="_xlnm._FilterDatabase" localSheetId="2" hidden="1">Type!$A$1:$K$114</definedName>
    <definedName name="_xlnm._FilterDatabase" localSheetId="21" hidden="1">Unit!$A$1:$E$6</definedName>
    <definedName name="_xlnm._FilterDatabase" localSheetId="5" hidden="1">User!$A$1:$K$1</definedName>
    <definedName name="_xlnm._FilterDatabase" localSheetId="17" hidden="1">Years!$A$1:$K$20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5" i="21" l="1"/>
  <c r="K146" i="21"/>
  <c r="K147" i="21"/>
  <c r="K10" i="20"/>
  <c r="M9" i="15"/>
  <c r="M10" i="15"/>
  <c r="K67" i="7" l="1"/>
  <c r="A67" i="7"/>
  <c r="B67" i="7"/>
  <c r="H3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2" i="11"/>
  <c r="C2" i="24"/>
  <c r="C3" i="24"/>
  <c r="C4" i="24"/>
  <c r="C5" i="24"/>
  <c r="C6" i="24"/>
  <c r="E3" i="2"/>
  <c r="E4" i="2"/>
  <c r="E5" i="2"/>
  <c r="E6" i="2"/>
  <c r="E2" i="2"/>
  <c r="K105" i="21" l="1"/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K2" i="23"/>
  <c r="K3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2" i="18"/>
  <c r="G13" i="4" l="1"/>
  <c r="K64" i="7"/>
  <c r="K13" i="10"/>
  <c r="K3" i="10"/>
  <c r="K6" i="14"/>
  <c r="K7" i="14"/>
  <c r="K8" i="14"/>
  <c r="K9" i="14"/>
  <c r="K10" i="14"/>
  <c r="K8" i="13"/>
  <c r="K9" i="13"/>
  <c r="K10" i="13"/>
  <c r="K8" i="12"/>
  <c r="K9" i="22"/>
  <c r="K10" i="22"/>
  <c r="K11" i="22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14" i="19"/>
  <c r="K15" i="19"/>
  <c r="K32" i="9"/>
  <c r="K33" i="9"/>
  <c r="K34" i="9"/>
  <c r="K35" i="9"/>
  <c r="K36" i="9"/>
  <c r="K37" i="9"/>
  <c r="K38" i="9"/>
  <c r="K39" i="9"/>
  <c r="K18" i="16"/>
  <c r="K19" i="16"/>
  <c r="K3" i="16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2" i="16"/>
  <c r="K139" i="21"/>
  <c r="K140" i="21"/>
  <c r="K141" i="21"/>
  <c r="K142" i="21"/>
  <c r="K143" i="21"/>
  <c r="K144" i="21"/>
  <c r="K9" i="20"/>
  <c r="K28" i="1"/>
  <c r="K29" i="1"/>
  <c r="K30" i="1"/>
  <c r="K31" i="1"/>
  <c r="M5" i="15"/>
  <c r="M6" i="15"/>
  <c r="M7" i="15"/>
  <c r="M8" i="15"/>
  <c r="K16" i="1"/>
  <c r="K17" i="1"/>
  <c r="K18" i="1"/>
  <c r="K19" i="1"/>
  <c r="K20" i="1"/>
  <c r="K21" i="1"/>
  <c r="K22" i="1"/>
  <c r="K23" i="1"/>
  <c r="K24" i="1"/>
  <c r="K25" i="1"/>
  <c r="K26" i="1"/>
  <c r="K2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H3" i="25"/>
  <c r="H4" i="25"/>
  <c r="H5" i="25"/>
  <c r="H6" i="25"/>
  <c r="H7" i="25"/>
  <c r="H8" i="25"/>
  <c r="H9" i="25"/>
  <c r="H10" i="25"/>
  <c r="H2" i="25"/>
  <c r="K12" i="17"/>
  <c r="K13" i="17"/>
  <c r="K14" i="1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5" i="7"/>
  <c r="A66" i="7"/>
  <c r="A2" i="7"/>
  <c r="K128" i="21" l="1"/>
  <c r="K129" i="21"/>
  <c r="K130" i="21"/>
  <c r="K131" i="21"/>
  <c r="K132" i="21"/>
  <c r="K133" i="21"/>
  <c r="K134" i="21"/>
  <c r="K135" i="21"/>
  <c r="K136" i="21"/>
  <c r="K137" i="21"/>
  <c r="K138" i="21"/>
  <c r="K107" i="21"/>
  <c r="K108" i="21"/>
  <c r="K109" i="21"/>
  <c r="K110" i="21"/>
  <c r="K111" i="21"/>
  <c r="K112" i="21"/>
  <c r="K113" i="21"/>
  <c r="K114" i="21"/>
  <c r="K115" i="21"/>
  <c r="K116" i="21"/>
  <c r="K117" i="21"/>
  <c r="K118" i="21"/>
  <c r="K119" i="21"/>
  <c r="K120" i="21"/>
  <c r="K121" i="21"/>
  <c r="K122" i="21"/>
  <c r="K123" i="21"/>
  <c r="K124" i="21"/>
  <c r="K125" i="21"/>
  <c r="K126" i="21"/>
  <c r="K127" i="21"/>
  <c r="K106" i="21"/>
  <c r="K8" i="22" l="1"/>
  <c r="B66" i="7" l="1"/>
  <c r="K66" i="7" s="1"/>
  <c r="K7" i="22"/>
  <c r="B65" i="7"/>
  <c r="K65" i="7" s="1"/>
  <c r="B63" i="7"/>
  <c r="K63" i="7" s="1"/>
  <c r="B38" i="7"/>
  <c r="K38" i="7" s="1"/>
  <c r="B41" i="7"/>
  <c r="K41" i="7" s="1"/>
  <c r="B40" i="7"/>
  <c r="K40" i="7" s="1"/>
  <c r="B49" i="7"/>
  <c r="K49" i="7" s="1"/>
  <c r="B50" i="7"/>
  <c r="K50" i="7" s="1"/>
  <c r="B51" i="7"/>
  <c r="K51" i="7" s="1"/>
  <c r="B52" i="7"/>
  <c r="K52" i="7" s="1"/>
  <c r="B53" i="7"/>
  <c r="K53" i="7" s="1"/>
  <c r="B54" i="7"/>
  <c r="K54" i="7" s="1"/>
  <c r="B55" i="7"/>
  <c r="K55" i="7" s="1"/>
  <c r="B56" i="7"/>
  <c r="K56" i="7" s="1"/>
  <c r="B57" i="7"/>
  <c r="K57" i="7" s="1"/>
  <c r="B58" i="7"/>
  <c r="K58" i="7" s="1"/>
  <c r="B59" i="7"/>
  <c r="K59" i="7" s="1"/>
  <c r="B60" i="7"/>
  <c r="K60" i="7" s="1"/>
  <c r="B62" i="7"/>
  <c r="K62" i="7" s="1"/>
  <c r="B61" i="7"/>
  <c r="K61" i="7" s="1"/>
  <c r="B33" i="7"/>
  <c r="K33" i="7" s="1"/>
  <c r="K5" i="19" l="1"/>
  <c r="K8" i="19"/>
  <c r="K4" i="19"/>
  <c r="K2" i="19"/>
  <c r="K3" i="19"/>
  <c r="K6" i="19"/>
  <c r="K7" i="19"/>
  <c r="K9" i="19"/>
  <c r="K10" i="19"/>
  <c r="K11" i="19"/>
  <c r="K12" i="19"/>
  <c r="K13" i="19"/>
  <c r="K3" i="22"/>
  <c r="K4" i="22"/>
  <c r="K5" i="22"/>
  <c r="K6" i="22"/>
  <c r="K2" i="22"/>
  <c r="G3" i="4"/>
  <c r="G4" i="4"/>
  <c r="G5" i="4"/>
  <c r="G6" i="4"/>
  <c r="G7" i="4"/>
  <c r="G8" i="4"/>
  <c r="G9" i="4"/>
  <c r="G10" i="4"/>
  <c r="G11" i="4"/>
  <c r="G12" i="4"/>
  <c r="G2" i="4"/>
  <c r="K3" i="14"/>
  <c r="K4" i="14"/>
  <c r="K5" i="14"/>
  <c r="K2" i="14"/>
  <c r="K3" i="17"/>
  <c r="K4" i="17"/>
  <c r="K5" i="17"/>
  <c r="K6" i="17"/>
  <c r="K7" i="17"/>
  <c r="K8" i="17"/>
  <c r="K9" i="17"/>
  <c r="K10" i="17"/>
  <c r="K11" i="17"/>
  <c r="K2" i="17"/>
  <c r="K4" i="10"/>
  <c r="K5" i="10"/>
  <c r="K6" i="10"/>
  <c r="K7" i="10"/>
  <c r="K8" i="10"/>
  <c r="K9" i="10"/>
  <c r="K10" i="10"/>
  <c r="K11" i="10"/>
  <c r="K12" i="10"/>
  <c r="K2" i="10"/>
  <c r="M3" i="15"/>
  <c r="M4" i="15"/>
  <c r="M2" i="15"/>
  <c r="K2" i="13"/>
  <c r="K3" i="13"/>
  <c r="K4" i="13"/>
  <c r="K5" i="13"/>
  <c r="K6" i="13"/>
  <c r="K7" i="13"/>
  <c r="K3" i="12"/>
  <c r="K4" i="12"/>
  <c r="K5" i="12"/>
  <c r="K6" i="12"/>
  <c r="K7" i="12"/>
  <c r="K2" i="12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2" i="9"/>
  <c r="K3" i="21"/>
  <c r="K4" i="21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55" i="21"/>
  <c r="K56" i="21"/>
  <c r="K57" i="21"/>
  <c r="K58" i="21"/>
  <c r="K59" i="21"/>
  <c r="K60" i="21"/>
  <c r="K61" i="21"/>
  <c r="K62" i="21"/>
  <c r="K63" i="21"/>
  <c r="K64" i="21"/>
  <c r="K65" i="21"/>
  <c r="K66" i="21"/>
  <c r="K67" i="21"/>
  <c r="K68" i="21"/>
  <c r="K69" i="21"/>
  <c r="K70" i="21"/>
  <c r="K71" i="21"/>
  <c r="K72" i="21"/>
  <c r="K73" i="21"/>
  <c r="K74" i="21"/>
  <c r="K75" i="21"/>
  <c r="K76" i="21"/>
  <c r="K77" i="21"/>
  <c r="K78" i="21"/>
  <c r="K79" i="21"/>
  <c r="K80" i="21"/>
  <c r="K81" i="21"/>
  <c r="K82" i="21"/>
  <c r="K83" i="21"/>
  <c r="K84" i="21"/>
  <c r="K85" i="21"/>
  <c r="K86" i="21"/>
  <c r="K87" i="21"/>
  <c r="K88" i="21"/>
  <c r="K89" i="21"/>
  <c r="K90" i="21"/>
  <c r="K91" i="21"/>
  <c r="K92" i="21"/>
  <c r="K93" i="21"/>
  <c r="K94" i="21"/>
  <c r="K95" i="21"/>
  <c r="K96" i="21"/>
  <c r="K97" i="21"/>
  <c r="K98" i="21"/>
  <c r="K99" i="21"/>
  <c r="K100" i="21"/>
  <c r="K101" i="21"/>
  <c r="K102" i="21"/>
  <c r="K103" i="21"/>
  <c r="K104" i="21"/>
  <c r="K2" i="21"/>
  <c r="K3" i="20"/>
  <c r="K4" i="20"/>
  <c r="K5" i="20"/>
  <c r="K6" i="20"/>
  <c r="K7" i="20"/>
  <c r="K8" i="20"/>
  <c r="K2" i="20"/>
  <c r="K2" i="1"/>
  <c r="B31" i="7" l="1"/>
  <c r="K31" i="7" s="1"/>
  <c r="B24" i="7"/>
  <c r="K24" i="7" s="1"/>
  <c r="B29" i="7"/>
  <c r="K29" i="7" s="1"/>
  <c r="B23" i="7"/>
  <c r="K23" i="7" s="1"/>
  <c r="C5" i="2"/>
  <c r="C6" i="2"/>
  <c r="B35" i="7"/>
  <c r="K35" i="7" s="1"/>
  <c r="B25" i="7"/>
  <c r="K25" i="7" s="1"/>
  <c r="B36" i="7"/>
  <c r="K36" i="7" s="1"/>
  <c r="B17" i="7"/>
  <c r="K17" i="7" s="1"/>
  <c r="B32" i="7"/>
  <c r="K32" i="7" s="1"/>
  <c r="B8" i="7"/>
  <c r="K8" i="7" s="1"/>
  <c r="B6" i="7"/>
  <c r="K6" i="7" s="1"/>
  <c r="B4" i="7"/>
  <c r="K4" i="7" s="1"/>
  <c r="B21" i="7"/>
  <c r="K21" i="7" s="1"/>
  <c r="B20" i="7"/>
  <c r="K20" i="7" s="1"/>
  <c r="B26" i="7"/>
  <c r="K26" i="7" s="1"/>
  <c r="B22" i="7"/>
  <c r="K22" i="7" s="1"/>
  <c r="B18" i="7"/>
  <c r="K18" i="7" s="1"/>
  <c r="B13" i="7"/>
  <c r="K13" i="7" s="1"/>
  <c r="B3" i="7"/>
  <c r="K3" i="7" s="1"/>
  <c r="B5" i="7"/>
  <c r="K5" i="7" s="1"/>
  <c r="B7" i="7"/>
  <c r="K7" i="7" s="1"/>
  <c r="B9" i="7"/>
  <c r="K9" i="7" s="1"/>
  <c r="B10" i="7"/>
  <c r="K10" i="7" s="1"/>
  <c r="B11" i="7"/>
  <c r="K11" i="7" s="1"/>
  <c r="B12" i="7"/>
  <c r="K12" i="7" s="1"/>
  <c r="B16" i="7"/>
  <c r="K16" i="7" s="1"/>
  <c r="B37" i="7"/>
  <c r="K37" i="7" s="1"/>
  <c r="B42" i="7"/>
  <c r="K42" i="7" s="1"/>
  <c r="B44" i="7"/>
  <c r="K44" i="7" s="1"/>
  <c r="B45" i="7"/>
  <c r="K45" i="7" s="1"/>
  <c r="B48" i="7"/>
  <c r="K48" i="7" s="1"/>
  <c r="B19" i="7"/>
  <c r="K19" i="7" s="1"/>
  <c r="B30" i="7"/>
  <c r="K30" i="7" s="1"/>
  <c r="B43" i="7"/>
  <c r="K43" i="7" s="1"/>
  <c r="B46" i="7"/>
  <c r="K46" i="7" s="1"/>
  <c r="B47" i="7"/>
  <c r="K47" i="7" s="1"/>
  <c r="B27" i="7"/>
  <c r="K27" i="7" s="1"/>
  <c r="B28" i="7"/>
  <c r="K28" i="7" s="1"/>
  <c r="B34" i="7"/>
  <c r="K34" i="7" s="1"/>
  <c r="B14" i="7"/>
  <c r="K14" i="7" s="1"/>
  <c r="B15" i="7"/>
  <c r="K15" i="7" s="1"/>
  <c r="B39" i="7"/>
  <c r="K39" i="7" s="1"/>
  <c r="B2" i="7"/>
  <c r="K2" i="7" l="1"/>
  <c r="C4" i="2"/>
  <c r="C3" i="2"/>
  <c r="C2" i="2"/>
</calcChain>
</file>

<file path=xl/sharedStrings.xml><?xml version="1.0" encoding="utf-8"?>
<sst xmlns="http://schemas.openxmlformats.org/spreadsheetml/2006/main" count="1816" uniqueCount="1462">
  <si>
    <t>ID</t>
  </si>
  <si>
    <t>URI</t>
  </si>
  <si>
    <t>def_kr</t>
  </si>
  <si>
    <t>def_en</t>
  </si>
  <si>
    <t>cm</t>
  </si>
  <si>
    <t>in</t>
  </si>
  <si>
    <t>GIS_lat</t>
  </si>
  <si>
    <t>GIS_lon</t>
  </si>
  <si>
    <t>date_sol</t>
  </si>
  <si>
    <t>date_lun</t>
  </si>
  <si>
    <t>no</t>
  </si>
  <si>
    <t>create query</t>
  </si>
  <si>
    <t>신숙주</t>
  </si>
  <si>
    <t>린지</t>
  </si>
  <si>
    <t>lyndsey</t>
  </si>
  <si>
    <t>P00001</t>
  </si>
  <si>
    <t>Sin Suk-ju</t>
  </si>
  <si>
    <t>Sin Sukju</t>
  </si>
  <si>
    <t>http://encykorea.aks.ac.kr/Contents/Index?contents_id=E0033134</t>
  </si>
  <si>
    <t>申叔舟</t>
  </si>
  <si>
    <t>http://www.lyndseytwining.com</t>
  </si>
  <si>
    <t>세조</t>
  </si>
  <si>
    <t>P00002</t>
  </si>
  <si>
    <t>Sejo</t>
  </si>
  <si>
    <t>http://encykorea.aks.ac.kr/Contents/Index?contents_id=E0029849</t>
  </si>
  <si>
    <t>世祖</t>
  </si>
  <si>
    <t>King Sejo</t>
  </si>
  <si>
    <t>태종 17</t>
  </si>
  <si>
    <t>성종 6</t>
  </si>
  <si>
    <t>Taejong 17</t>
  </si>
  <si>
    <t>Seongjong 6</t>
  </si>
  <si>
    <t>고령신씨</t>
  </si>
  <si>
    <t>남자</t>
  </si>
  <si>
    <t>Sejo 14</t>
  </si>
  <si>
    <t>高靈申氏</t>
  </si>
  <si>
    <t>조선 제7대 왕.</t>
  </si>
  <si>
    <t>The seventh king of Joseon</t>
  </si>
  <si>
    <t>조선 전기의 문신</t>
  </si>
  <si>
    <t>A scholar-official of the early Joseon dynasty</t>
  </si>
  <si>
    <t>조선</t>
  </si>
  <si>
    <t>왕</t>
  </si>
  <si>
    <t>문신</t>
  </si>
  <si>
    <t>civil official</t>
  </si>
  <si>
    <t>king</t>
  </si>
  <si>
    <t>Joseon</t>
  </si>
  <si>
    <t>Chosŏn</t>
  </si>
  <si>
    <t>Goryeongsinssi</t>
  </si>
  <si>
    <t>Koryŏngshinssi</t>
  </si>
  <si>
    <t>Goryeong Sin clan</t>
  </si>
  <si>
    <t>1417.11.02</t>
  </si>
  <si>
    <t>1468.09.23</t>
  </si>
  <si>
    <t>세종</t>
  </si>
  <si>
    <t>Sejong</t>
  </si>
  <si>
    <t>King Sejong</t>
  </si>
  <si>
    <t>靑松沈氏</t>
  </si>
  <si>
    <t>Cheongsong Sim clan</t>
  </si>
  <si>
    <t>청송심씨</t>
  </si>
  <si>
    <t>Cheongsongsimssi</t>
  </si>
  <si>
    <t>Ch'ŏngsongshimssi</t>
  </si>
  <si>
    <t>신채호</t>
  </si>
  <si>
    <t>Sin Chae-ho</t>
  </si>
  <si>
    <t>Sin Chaeho</t>
  </si>
  <si>
    <t>Shin Ch'aeho</t>
  </si>
  <si>
    <t>申采浩</t>
  </si>
  <si>
    <t>신숙주 초상</t>
  </si>
  <si>
    <t>Portrait of Sin Suk-ju</t>
  </si>
  <si>
    <t>申叔舟 肖像</t>
  </si>
  <si>
    <t>Sinsukju chosang</t>
  </si>
  <si>
    <t>초상</t>
  </si>
  <si>
    <t>肖像</t>
  </si>
  <si>
    <t>chosang</t>
  </si>
  <si>
    <t>Shinsukchu ch'osang</t>
  </si>
  <si>
    <t>Shin Sukchu</t>
  </si>
  <si>
    <t>ch'osang</t>
  </si>
  <si>
    <t>portrait</t>
  </si>
  <si>
    <t>일반회화</t>
  </si>
  <si>
    <t>general painting</t>
  </si>
  <si>
    <t>Sejo 1</t>
  </si>
  <si>
    <t>世祖 14</t>
  </si>
  <si>
    <t>世祖 1</t>
  </si>
  <si>
    <t>九峰影堂</t>
  </si>
  <si>
    <t>구봉영당</t>
  </si>
  <si>
    <t>Gubongyeongdang Shrine</t>
  </si>
  <si>
    <t>보물</t>
  </si>
  <si>
    <t>Treasure</t>
  </si>
  <si>
    <t>1977.11.15</t>
  </si>
  <si>
    <t>https://www.khanacademy.org/humanities/art-asia/korea-japan/joseon-dynasty/a/sin-sukju</t>
  </si>
  <si>
    <t>충청북도 청주시 상당구 가덕면 인차3길 49-4</t>
  </si>
  <si>
    <t>49-4 Incha3-gil Gadeok-myeon Sangdang-gu Cheongju-si Chungcheongbuk-do</t>
  </si>
  <si>
    <t>충청북도</t>
  </si>
  <si>
    <t>청주시</t>
  </si>
  <si>
    <t>상당구</t>
  </si>
  <si>
    <t>가덕면</t>
  </si>
  <si>
    <t>Cheongju</t>
  </si>
  <si>
    <t>Gadeok-myeon</t>
  </si>
  <si>
    <t>Sangdang-gu</t>
  </si>
  <si>
    <t>Chungcheongbuk-do Province</t>
  </si>
  <si>
    <t>Portrait of Sin Sukju</t>
  </si>
  <si>
    <t xml:space="preserve">Gubongyeongdang </t>
  </si>
  <si>
    <t>Kubongyŏngdang</t>
  </si>
  <si>
    <t>영당</t>
  </si>
  <si>
    <t>portrait shrine</t>
  </si>
  <si>
    <t>影堂</t>
  </si>
  <si>
    <t>yeongdang</t>
  </si>
  <si>
    <t>yŏngdang</t>
  </si>
  <si>
    <t>사당</t>
  </si>
  <si>
    <t>shrine</t>
  </si>
  <si>
    <t>sadang</t>
  </si>
  <si>
    <t>청주 신채호 사당 및 묘소</t>
  </si>
  <si>
    <t>Shrine and Tomb of Sin Chae-ho, Cheongju</t>
  </si>
  <si>
    <t>淸州 申采浩 祠堂 및 墓所</t>
  </si>
  <si>
    <t>祠堂</t>
  </si>
  <si>
    <t xml:space="preserve">기념물 </t>
  </si>
  <si>
    <t>묘소</t>
  </si>
  <si>
    <t>tomb</t>
  </si>
  <si>
    <t>墓所</t>
  </si>
  <si>
    <t>myoso</t>
  </si>
  <si>
    <t>Monument</t>
  </si>
  <si>
    <t>1993.11.05</t>
  </si>
  <si>
    <t>조선 왕</t>
  </si>
  <si>
    <t>Joseon king</t>
  </si>
  <si>
    <t>조선 왕후</t>
  </si>
  <si>
    <t>Joseon queen</t>
  </si>
  <si>
    <t>왕후</t>
  </si>
  <si>
    <t>queen</t>
  </si>
  <si>
    <t>역사가</t>
  </si>
  <si>
    <t>언론인</t>
  </si>
  <si>
    <t>독립운동가</t>
  </si>
  <si>
    <t>independence activist</t>
  </si>
  <si>
    <t>historian</t>
  </si>
  <si>
    <t>journalist</t>
  </si>
  <si>
    <t>청주향교</t>
  </si>
  <si>
    <t>Cheongjuhyanggyo Local Confucian School</t>
  </si>
  <si>
    <t>淸州鄕校</t>
  </si>
  <si>
    <t>유형문화재</t>
  </si>
  <si>
    <t>Tangible Cultural Heritage</t>
  </si>
  <si>
    <t>문화재 지정 분류</t>
  </si>
  <si>
    <t>1977.12.06</t>
  </si>
  <si>
    <t>향교</t>
  </si>
  <si>
    <t>hyanggyo</t>
  </si>
  <si>
    <t>청주 연제리 모과나무</t>
  </si>
  <si>
    <t>淸州 蓮堤里 모과나무</t>
  </si>
  <si>
    <t>Quince of Yeonje-ri, Cheongju</t>
  </si>
  <si>
    <t>모과나무</t>
  </si>
  <si>
    <t>quince tree</t>
  </si>
  <si>
    <t>나무</t>
  </si>
  <si>
    <t>tree</t>
  </si>
  <si>
    <t>천연기념물</t>
  </si>
  <si>
    <t>Natural Monument</t>
  </si>
  <si>
    <t>충청북도 청주시 흥덕구 오송읍 연제리 647</t>
  </si>
  <si>
    <t>연제리</t>
  </si>
  <si>
    <t>Yeongje-ri</t>
  </si>
  <si>
    <t>리</t>
  </si>
  <si>
    <t>village</t>
  </si>
  <si>
    <t>충청북도 청주시 상당구 대성동 67</t>
  </si>
  <si>
    <t>백족사</t>
  </si>
  <si>
    <t>Baekjoksa Temple</t>
  </si>
  <si>
    <t>Baekjoksa</t>
  </si>
  <si>
    <t>Paekchoksa</t>
  </si>
  <si>
    <t>白足寺</t>
  </si>
  <si>
    <t>蓮堤里</t>
  </si>
  <si>
    <t>里</t>
  </si>
  <si>
    <t>충청북도 청주시 상당구 가덕면 은행상야로 441-122</t>
  </si>
  <si>
    <t>대성동</t>
  </si>
  <si>
    <t>오송읍</t>
  </si>
  <si>
    <t>흥덕구</t>
  </si>
  <si>
    <t>Daeseong-dong</t>
  </si>
  <si>
    <t>Heungdeok-gu</t>
  </si>
  <si>
    <t>Osong-eup</t>
  </si>
  <si>
    <t>동</t>
  </si>
  <si>
    <t>구</t>
  </si>
  <si>
    <t>읍</t>
  </si>
  <si>
    <t>도</t>
  </si>
  <si>
    <t>시</t>
  </si>
  <si>
    <t>면</t>
  </si>
  <si>
    <t>district</t>
  </si>
  <si>
    <t>province</t>
  </si>
  <si>
    <t>city</t>
  </si>
  <si>
    <t>市</t>
  </si>
  <si>
    <t>si</t>
  </si>
  <si>
    <t>myeon</t>
  </si>
  <si>
    <t>dong</t>
  </si>
  <si>
    <t>gu</t>
  </si>
  <si>
    <t>eup</t>
  </si>
  <si>
    <t>do</t>
  </si>
  <si>
    <t>ri</t>
  </si>
  <si>
    <t>town</t>
  </si>
  <si>
    <t>邑</t>
  </si>
  <si>
    <t>township</t>
  </si>
  <si>
    <t>面</t>
  </si>
  <si>
    <t>道</t>
  </si>
  <si>
    <t>洞</t>
  </si>
  <si>
    <t>neighborhood</t>
  </si>
  <si>
    <t>區</t>
  </si>
  <si>
    <t>寺刹</t>
  </si>
  <si>
    <t>사찰</t>
  </si>
  <si>
    <t>Buddhist temple</t>
  </si>
  <si>
    <t>sachal</t>
  </si>
  <si>
    <t>sach'al</t>
  </si>
  <si>
    <t>박훈</t>
  </si>
  <si>
    <t>유윤</t>
  </si>
  <si>
    <t>reign_kr</t>
  </si>
  <si>
    <t>reign_en</t>
  </si>
  <si>
    <t>reign_ch</t>
  </si>
  <si>
    <t>gj_en</t>
  </si>
  <si>
    <t>gj_ch</t>
  </si>
  <si>
    <t>gj_kr</t>
  </si>
  <si>
    <t>647 Yeonje-ri Osong-eup Heungdeok-gu Cheongju-si Chungcheongbuk-do</t>
  </si>
  <si>
    <t>67 Daeseong-dong Sangdang-gu Cheongju-si Chungcheongbuk-do</t>
  </si>
  <si>
    <t>441-112 Eunhaengsangya-ro Gadeok-myeon Sangdang-gu Cheongju-si Chungcheongbuk-do</t>
  </si>
  <si>
    <t>충청북도 청주시 상당구 낭성면 귀래길 249</t>
  </si>
  <si>
    <t>249 Gwirae-gil Nangseong-myeon Sangdang-gu Cheongju-si Chungcheongbuk-do</t>
  </si>
  <si>
    <t>낭성면</t>
  </si>
  <si>
    <t>Nangseong-myeon</t>
  </si>
  <si>
    <t>2011.01.13</t>
  </si>
  <si>
    <t>청주 묵정영당</t>
  </si>
  <si>
    <t>淸原 墨井影堂</t>
  </si>
  <si>
    <t>Mukjeongyeongdang Shrine, Cheongju</t>
  </si>
  <si>
    <t>충청북도 청주시 상당구 낭성면 관정길 71-29</t>
  </si>
  <si>
    <t>1981.12.26</t>
  </si>
  <si>
    <t>영정</t>
  </si>
  <si>
    <t>reproduction</t>
  </si>
  <si>
    <t>세종 21</t>
  </si>
  <si>
    <t>세조 1</t>
  </si>
  <si>
    <t>세조 14</t>
  </si>
  <si>
    <t>Sejong 21</t>
  </si>
  <si>
    <t>yeongjeong</t>
  </si>
  <si>
    <t>yŏngjŏng</t>
  </si>
  <si>
    <t>조선시대</t>
  </si>
  <si>
    <t>the Joseon Dynasty</t>
  </si>
  <si>
    <t>음력 3월 15일</t>
  </si>
  <si>
    <t>음력 9월 15일</t>
  </si>
  <si>
    <t>15th day of the 3rd month of the lunar calendar</t>
  </si>
  <si>
    <t>고종 25</t>
  </si>
  <si>
    <t>Gojong 25</t>
  </si>
  <si>
    <t>성종</t>
  </si>
  <si>
    <t>King Seongjong</t>
  </si>
  <si>
    <t>정범조</t>
  </si>
  <si>
    <t>Jeong Beom-jo</t>
  </si>
  <si>
    <t>朴薰</t>
  </si>
  <si>
    <t>Bak Hun</t>
  </si>
  <si>
    <t>密陽朴氏</t>
  </si>
  <si>
    <t>密陽朴氏 文度公派</t>
  </si>
  <si>
    <t>밀양박씨 문도공파</t>
  </si>
  <si>
    <t>밀양박씨</t>
  </si>
  <si>
    <t>Miryang Bak Clan</t>
  </si>
  <si>
    <t>Mundogong Branch of the Miryang Bak Clan</t>
  </si>
  <si>
    <t>문화재자료</t>
  </si>
  <si>
    <t>청주 수천암</t>
  </si>
  <si>
    <t>Sucheonam Ritual House, Cheongju</t>
  </si>
  <si>
    <t>淸州 水泉庵</t>
  </si>
  <si>
    <t>재실</t>
  </si>
  <si>
    <t>ritual house</t>
  </si>
  <si>
    <t>Cultural Heritage Material</t>
  </si>
  <si>
    <t>충청북도 청주시 흥덕구 신촌길 160-22</t>
  </si>
  <si>
    <t>160-22 Sinchon-gil Heungdeok-gu Cheongju-si Chungcheongbuk-do</t>
  </si>
  <si>
    <t>71-29 Gwanjeong-gil Nangseong-myeon Sangdang-gu Cheongju-si Chungcheongbuk-do</t>
  </si>
  <si>
    <t>2009.10.23</t>
  </si>
  <si>
    <t>성종 7</t>
  </si>
  <si>
    <t>Seongjong 7</t>
  </si>
  <si>
    <t>500년</t>
  </si>
  <si>
    <t>500 years old</t>
  </si>
  <si>
    <t>청주 신항서원</t>
  </si>
  <si>
    <t>淸州 莘巷書院</t>
  </si>
  <si>
    <t>Sinhangseowon Confucian Academy, Cheongju</t>
  </si>
  <si>
    <t>서원</t>
  </si>
  <si>
    <t>Confucian academy</t>
  </si>
  <si>
    <t>local Confucian school</t>
  </si>
  <si>
    <t>seowon</t>
  </si>
  <si>
    <t>書院</t>
  </si>
  <si>
    <t>선조 3</t>
  </si>
  <si>
    <t>현종 원년</t>
  </si>
  <si>
    <t>고종 8</t>
  </si>
  <si>
    <t>고종 29</t>
  </si>
  <si>
    <t>광무 8</t>
  </si>
  <si>
    <t>인조 20</t>
  </si>
  <si>
    <t>효종 7</t>
  </si>
  <si>
    <t>숙종 11</t>
  </si>
  <si>
    <t>유교 시설</t>
  </si>
  <si>
    <t>Confucian facilities</t>
  </si>
  <si>
    <t>A seowon served as both a shrine for prominent, local Confucian scholars and an academy for Confucian education</t>
  </si>
  <si>
    <t xml:space="preserve">A hyanggyo is a local, public Confucian school with a shrine for famous Confucian sages. </t>
  </si>
  <si>
    <t>청주 충렬사</t>
  </si>
  <si>
    <t>淸州 忠烈祠</t>
  </si>
  <si>
    <t>Chungnyeolsa Shrine, Cheongju</t>
  </si>
  <si>
    <t>청주 박훈 신도비</t>
  </si>
  <si>
    <t>淸州 朴薰 神道碑</t>
  </si>
  <si>
    <t>Stele of Bak Hun, Cheongju</t>
  </si>
  <si>
    <t>1995.06.30</t>
  </si>
  <si>
    <t>중종 14</t>
  </si>
  <si>
    <t>중종 31</t>
  </si>
  <si>
    <t>영조 24</t>
  </si>
  <si>
    <t>연산군 10</t>
  </si>
  <si>
    <t>광해군 2</t>
  </si>
  <si>
    <t>선조 9</t>
  </si>
  <si>
    <t>선조 24</t>
  </si>
  <si>
    <t>1592.04.13</t>
  </si>
  <si>
    <t>1592.04.14</t>
  </si>
  <si>
    <t>1592.04.15</t>
  </si>
  <si>
    <t>Gojong 29</t>
  </si>
  <si>
    <t>Gwangmu 8</t>
  </si>
  <si>
    <t>Gojong 8</t>
  </si>
  <si>
    <t>Yeongjo 24</t>
  </si>
  <si>
    <t>Sukjong 11</t>
  </si>
  <si>
    <t>Hyeonjong 0</t>
  </si>
  <si>
    <t>Yeonsangun 10</t>
  </si>
  <si>
    <t>Jungjong 14</t>
  </si>
  <si>
    <t>Jungjong 31</t>
  </si>
  <si>
    <t>Seonjo 3</t>
  </si>
  <si>
    <t>Seonjo 9</t>
  </si>
  <si>
    <t>Seonjo 24</t>
  </si>
  <si>
    <t>Gwanghaegun 2</t>
  </si>
  <si>
    <t>Injo 20</t>
  </si>
  <si>
    <t>Hyojong 7</t>
  </si>
  <si>
    <t>세종 20</t>
  </si>
  <si>
    <t>Sejong 20</t>
  </si>
  <si>
    <t>세종 26</t>
  </si>
  <si>
    <t>Sejong 26</t>
  </si>
  <si>
    <t>세조 10</t>
  </si>
  <si>
    <t>숙종 9</t>
  </si>
  <si>
    <t>숙종 36</t>
  </si>
  <si>
    <t>1592.08.01</t>
  </si>
  <si>
    <t>임진왜란</t>
  </si>
  <si>
    <t>청주 신항서원 묘정비</t>
  </si>
  <si>
    <t>淸州 莘巷書院 廟庭碑</t>
  </si>
  <si>
    <t>Stele for Sinhangseowon Confucian Academy, Cheongju</t>
  </si>
  <si>
    <t>묘정비</t>
  </si>
  <si>
    <t>신도비</t>
  </si>
  <si>
    <t>비석</t>
  </si>
  <si>
    <t>stele</t>
  </si>
  <si>
    <t>廟庭碑</t>
  </si>
  <si>
    <t>神道碑</t>
  </si>
  <si>
    <t>송시열</t>
  </si>
  <si>
    <t>宋時烈</t>
  </si>
  <si>
    <t>Song Si-yeol</t>
  </si>
  <si>
    <t>the Imjin War</t>
  </si>
  <si>
    <t>절명시</t>
  </si>
  <si>
    <t>絶命詩</t>
  </si>
  <si>
    <t>death poem</t>
  </si>
  <si>
    <t>송상현의 절명시</t>
  </si>
  <si>
    <t>the death poem of Song Sang-hyeon</t>
  </si>
  <si>
    <t>임금과 신하 사이의 의리가 아버지와 아들사이의 은혜 보다 중요하다</t>
  </si>
  <si>
    <t>def_ch</t>
  </si>
  <si>
    <t>君臣義重 父子恩輕</t>
  </si>
  <si>
    <t>The loyalty a subject must have to his king is greater than the filial piety a son has to his father.</t>
  </si>
  <si>
    <t>효종 10</t>
  </si>
  <si>
    <t>송준길</t>
  </si>
  <si>
    <t>Song Siyŏl</t>
  </si>
  <si>
    <t>Song Siyeol</t>
  </si>
  <si>
    <t>宋浚吉</t>
  </si>
  <si>
    <t>Song Jun-gil</t>
  </si>
  <si>
    <t>Song Jungil</t>
  </si>
  <si>
    <t>선조 39</t>
  </si>
  <si>
    <t>현종 13</t>
  </si>
  <si>
    <t>조선 후기의 문신·학자</t>
  </si>
  <si>
    <t>http://encykorea.aks.ac.kr/Contents/Index?contents_id=E0031064</t>
  </si>
  <si>
    <t>학자</t>
  </si>
  <si>
    <t>scholar</t>
  </si>
  <si>
    <t>선조 40</t>
  </si>
  <si>
    <t>숙종 15</t>
  </si>
  <si>
    <t>선조 25</t>
  </si>
  <si>
    <t>Seonjo 25</t>
  </si>
  <si>
    <t>한용운</t>
  </si>
  <si>
    <t>韓龍雲</t>
  </si>
  <si>
    <t>오세창</t>
  </si>
  <si>
    <t>吳世昌</t>
  </si>
  <si>
    <t>申伯雨</t>
  </si>
  <si>
    <t>신백우</t>
  </si>
  <si>
    <t>Han Yong-un</t>
  </si>
  <si>
    <t>O Se-chang</t>
  </si>
  <si>
    <t>a Buddhist reformer and poet</t>
  </si>
  <si>
    <t>a renowned calligrapher</t>
  </si>
  <si>
    <t>충북 청주시 흥덕구 수의동 산1-1번지</t>
  </si>
  <si>
    <t>충북 청주시 흥덕구 수의동 산105번지</t>
  </si>
  <si>
    <t>충북 청주시 상당구 이정골로 115-8 (용정동)</t>
  </si>
  <si>
    <t>청주시 흥덕구 옥산면 신촌리 산9-13</t>
  </si>
  <si>
    <t>San1-1beonji Suui-dong Heungdeok-gu Cheongju-si Chungcheongbuk-do</t>
  </si>
  <si>
    <t>San105beonji Suui-dong Heungdeok-gu Cheongju-si Chungcheongbuk-do</t>
  </si>
  <si>
    <t>San9-13 Sinchon-ni Oksan-myeon Heungdeok-gu Cheongju-si Chungcheongbuk-do</t>
  </si>
  <si>
    <t>115-8 Ijeonggol-lo Sangdang-gu Cheongju-si Chungcheongbuk-do</t>
  </si>
  <si>
    <t>용정동</t>
  </si>
  <si>
    <t>수의동</t>
  </si>
  <si>
    <t>Sin Baeg-u</t>
  </si>
  <si>
    <t>Yongjeong-dong</t>
  </si>
  <si>
    <t>Suui-dong</t>
  </si>
  <si>
    <t>Ryu Yun</t>
  </si>
  <si>
    <t>Sejo 10</t>
  </si>
  <si>
    <t>世祖 10</t>
  </si>
  <si>
    <t>Hyojong 10</t>
  </si>
  <si>
    <t>Hyeonjong 13</t>
  </si>
  <si>
    <t>Sukjong 9</t>
  </si>
  <si>
    <t>Sukjong 15</t>
  </si>
  <si>
    <t>Sukjong 36</t>
  </si>
  <si>
    <t>Seonjo 39</t>
  </si>
  <si>
    <t>Seonjo 40</t>
  </si>
  <si>
    <t>시조</t>
  </si>
  <si>
    <t>founder (of a clan)</t>
  </si>
  <si>
    <t>江叟</t>
  </si>
  <si>
    <t>강수</t>
  </si>
  <si>
    <t>墳庵</t>
  </si>
  <si>
    <t>분암</t>
  </si>
  <si>
    <t>샘</t>
  </si>
  <si>
    <t>spring</t>
  </si>
  <si>
    <t>水泉庵</t>
  </si>
  <si>
    <t>수천암</t>
  </si>
  <si>
    <t>조선전기</t>
  </si>
  <si>
    <t>성리학자</t>
  </si>
  <si>
    <t>신진사림</t>
  </si>
  <si>
    <t>己卯士禍</t>
  </si>
  <si>
    <t>기묘사화</t>
  </si>
  <si>
    <t>15년간</t>
  </si>
  <si>
    <t>귀양살이</t>
  </si>
  <si>
    <t>조선중기</t>
  </si>
  <si>
    <t>禪定祖師</t>
  </si>
  <si>
    <t>선정조사</t>
  </si>
  <si>
    <t>선승</t>
  </si>
  <si>
    <t>Buddhist monk</t>
  </si>
  <si>
    <t>Seonjeong</t>
  </si>
  <si>
    <t>사리</t>
  </si>
  <si>
    <t>선정조사의 사리</t>
  </si>
  <si>
    <t>부도</t>
  </si>
  <si>
    <t>선정조사의 부도</t>
  </si>
  <si>
    <t>묘소관리</t>
  </si>
  <si>
    <t>회의</t>
  </si>
  <si>
    <t xml:space="preserve">講學 </t>
  </si>
  <si>
    <t>강학</t>
  </si>
  <si>
    <t>홑처마</t>
  </si>
  <si>
    <t>목조기와집</t>
  </si>
  <si>
    <t>부엌</t>
  </si>
  <si>
    <t>방</t>
  </si>
  <si>
    <t>대청</t>
  </si>
  <si>
    <t>툇마루</t>
  </si>
  <si>
    <t>청주 수천암 부엌</t>
  </si>
  <si>
    <t>청주 수천암 대청</t>
  </si>
  <si>
    <t>청주 수천암 툇마루</t>
  </si>
  <si>
    <t>청주 수천암 방 2</t>
  </si>
  <si>
    <t>청주 수천암 방 1</t>
  </si>
  <si>
    <t>kitchen</t>
  </si>
  <si>
    <t>(heated) room</t>
  </si>
  <si>
    <t>wooden-floored hall</t>
  </si>
  <si>
    <t>single eave</t>
  </si>
  <si>
    <t>wood and tile building</t>
  </si>
  <si>
    <t>목조</t>
  </si>
  <si>
    <t>기와</t>
  </si>
  <si>
    <t>wooden</t>
  </si>
  <si>
    <t>tile</t>
  </si>
  <si>
    <t>meeting</t>
  </si>
  <si>
    <t>lectures</t>
  </si>
  <si>
    <t>tomb maintenance</t>
  </si>
  <si>
    <t>sarira</t>
  </si>
  <si>
    <t>for 15 years</t>
  </si>
  <si>
    <t>Gimyo Literati Purge</t>
  </si>
  <si>
    <t>Confucian scholar</t>
  </si>
  <si>
    <t>동래부사</t>
  </si>
  <si>
    <t>동래</t>
  </si>
  <si>
    <t>礪山宋氏</t>
  </si>
  <si>
    <t>여산송씨</t>
  </si>
  <si>
    <t>Yeosan Song Clan</t>
  </si>
  <si>
    <t>천곡</t>
  </si>
  <si>
    <t>泉谷</t>
  </si>
  <si>
    <t>왜병</t>
  </si>
  <si>
    <t>왜장</t>
  </si>
  <si>
    <t>상석</t>
  </si>
  <si>
    <t>망주석</t>
  </si>
  <si>
    <t>장명등</t>
  </si>
  <si>
    <t>묘표</t>
  </si>
  <si>
    <t>문인석</t>
  </si>
  <si>
    <t>비문</t>
  </si>
  <si>
    <t>epitaph</t>
  </si>
  <si>
    <t>magistrate of Dongnae</t>
  </si>
  <si>
    <t>부사</t>
  </si>
  <si>
    <t>magistrate</t>
  </si>
  <si>
    <t>Dongnae</t>
  </si>
  <si>
    <t>Cheongok</t>
  </si>
  <si>
    <t>Wa army</t>
  </si>
  <si>
    <t>Wa general</t>
  </si>
  <si>
    <t>tomb marker</t>
  </si>
  <si>
    <t>유정서원</t>
  </si>
  <si>
    <t>有定書院</t>
  </si>
  <si>
    <t>사액</t>
  </si>
  <si>
    <t>서원철폐령</t>
  </si>
  <si>
    <t>청주의 유림들</t>
  </si>
  <si>
    <t>경연</t>
  </si>
  <si>
    <t>송인수</t>
  </si>
  <si>
    <t>김정</t>
  </si>
  <si>
    <t>한충</t>
  </si>
  <si>
    <t>이득윤</t>
  </si>
  <si>
    <t>이이</t>
  </si>
  <si>
    <t>이색</t>
  </si>
  <si>
    <t>慶延</t>
  </si>
  <si>
    <t>宋麟壽</t>
  </si>
  <si>
    <t>송상현</t>
  </si>
  <si>
    <t>宋象賢</t>
  </si>
  <si>
    <t>李得胤</t>
  </si>
  <si>
    <t>韓忠</t>
  </si>
  <si>
    <t>金淨</t>
  </si>
  <si>
    <t>李珥</t>
  </si>
  <si>
    <t>李穡</t>
  </si>
  <si>
    <t>Gyeong Yeon</t>
  </si>
  <si>
    <t>Song In-su</t>
  </si>
  <si>
    <t>Kim Jeong</t>
  </si>
  <si>
    <t>Han Chung</t>
  </si>
  <si>
    <t>Yi Deuk-yun</t>
  </si>
  <si>
    <t>Yi Yi</t>
  </si>
  <si>
    <t>Yi Saek</t>
  </si>
  <si>
    <t>Song Sang-hyeon</t>
  </si>
  <si>
    <t>선현</t>
  </si>
  <si>
    <t>봄</t>
  </si>
  <si>
    <t>가을</t>
  </si>
  <si>
    <t>신항서원 현판</t>
  </si>
  <si>
    <t>Sinhangseowon plaque</t>
  </si>
  <si>
    <t>royal charter</t>
  </si>
  <si>
    <t>위패</t>
  </si>
  <si>
    <t>덕구</t>
  </si>
  <si>
    <t>德求</t>
  </si>
  <si>
    <t>부산진성</t>
  </si>
  <si>
    <t>왜군</t>
  </si>
  <si>
    <t>동래성</t>
  </si>
  <si>
    <t>倭將</t>
  </si>
  <si>
    <t>Dongnaeseong Fortress</t>
  </si>
  <si>
    <t>memorial tablet</t>
  </si>
  <si>
    <t>Deokku</t>
  </si>
  <si>
    <t>Busanjinseong Fortress</t>
  </si>
  <si>
    <t>서원현감</t>
  </si>
  <si>
    <t>西原縣監</t>
  </si>
  <si>
    <t>조형기</t>
  </si>
  <si>
    <t>趙亨期</t>
  </si>
  <si>
    <t xml:space="preserve">領議政 </t>
  </si>
  <si>
    <t>김수항</t>
  </si>
  <si>
    <t>金壽恒</t>
  </si>
  <si>
    <t>영의정</t>
  </si>
  <si>
    <t>조선 중기 이후 유림의 동향과 함께 붕당정치</t>
  </si>
  <si>
    <t>서원의 내력과 함께 모신 인물, 임금이 이름을 지어 편액을 내리는 과정 등을 담고 있다</t>
  </si>
  <si>
    <t>크다</t>
  </si>
  <si>
    <t>large</t>
  </si>
  <si>
    <t>Jo Hyeong-gi</t>
  </si>
  <si>
    <t>Kim Su-hang</t>
  </si>
  <si>
    <t>유학자</t>
  </si>
  <si>
    <t>박증영</t>
  </si>
  <si>
    <t>홍문관</t>
  </si>
  <si>
    <t>사마시</t>
  </si>
  <si>
    <t>교리</t>
  </si>
  <si>
    <t>승정원</t>
  </si>
  <si>
    <t>동부승지</t>
  </si>
  <si>
    <t>유배생활</t>
  </si>
  <si>
    <t>life of exile</t>
  </si>
  <si>
    <t>외가</t>
  </si>
  <si>
    <t>maternal home</t>
  </si>
  <si>
    <t>박필주</t>
  </si>
  <si>
    <t>윤득화</t>
  </si>
  <si>
    <t>유척기</t>
  </si>
  <si>
    <t>題篆</t>
  </si>
  <si>
    <t>제전</t>
  </si>
  <si>
    <t>청주 박훈 신도비 후면</t>
  </si>
  <si>
    <t>성운</t>
  </si>
  <si>
    <t>청주 박훈 신도비 모루돌</t>
  </si>
  <si>
    <t>청주 박훈 신도비 지붕돌</t>
  </si>
  <si>
    <t>일반적이다</t>
  </si>
  <si>
    <t>네모꼴</t>
  </si>
  <si>
    <t>정교하다</t>
  </si>
  <si>
    <t>청주 박훈 신도비 몸돌</t>
  </si>
  <si>
    <t>화강암</t>
  </si>
  <si>
    <t>양질의</t>
  </si>
  <si>
    <t>high quality</t>
  </si>
  <si>
    <t>Yun Deuk-hwa</t>
  </si>
  <si>
    <t>Yu Cheok-ki</t>
  </si>
  <si>
    <t>Seong Un</t>
  </si>
  <si>
    <t>quadrilateral</t>
  </si>
  <si>
    <t>granite</t>
  </si>
  <si>
    <t>exquisite</t>
  </si>
  <si>
    <t>Bak Pil-ju</t>
  </si>
  <si>
    <t>겹처마</t>
  </si>
  <si>
    <t>double eave</t>
  </si>
  <si>
    <t>비각</t>
  </si>
  <si>
    <t>stele pavilion</t>
  </si>
  <si>
    <t>정범조가 지은 신숙주 초상에 대한 글</t>
  </si>
  <si>
    <t>泛翁</t>
  </si>
  <si>
    <t>범옹</t>
  </si>
  <si>
    <t>保閑齋</t>
  </si>
  <si>
    <t>보한재</t>
  </si>
  <si>
    <t>訓民正音</t>
  </si>
  <si>
    <t>훈민정음</t>
  </si>
  <si>
    <t>癸酉靖難</t>
  </si>
  <si>
    <t>계유정난</t>
  </si>
  <si>
    <t>수양대군</t>
  </si>
  <si>
    <t>Prince Suyang</t>
  </si>
  <si>
    <t>文忠</t>
  </si>
  <si>
    <t>문충</t>
  </si>
  <si>
    <t>공신</t>
  </si>
  <si>
    <t>meritorious subject</t>
  </si>
  <si>
    <t>功臣</t>
  </si>
  <si>
    <t>고령부원군</t>
  </si>
  <si>
    <t>공신호</t>
  </si>
  <si>
    <t>meritorious subject title</t>
  </si>
  <si>
    <t>Lord of Goryeong</t>
  </si>
  <si>
    <t>부원군</t>
  </si>
  <si>
    <t>county lord</t>
  </si>
  <si>
    <t>조선 태조의 재위</t>
  </si>
  <si>
    <t>the reign of King Taejo of Joseon</t>
  </si>
  <si>
    <t>초정</t>
  </si>
  <si>
    <t>椒井</t>
  </si>
  <si>
    <t>유교교육</t>
  </si>
  <si>
    <t>강당</t>
  </si>
  <si>
    <t>명륜당</t>
  </si>
  <si>
    <t>明倫堂</t>
  </si>
  <si>
    <t>청주향교 명륜당</t>
  </si>
  <si>
    <t>문묘</t>
  </si>
  <si>
    <t>대성전</t>
  </si>
  <si>
    <t>大成殿</t>
  </si>
  <si>
    <t>西廡</t>
  </si>
  <si>
    <t>서무</t>
  </si>
  <si>
    <t>동무</t>
  </si>
  <si>
    <t>東廡</t>
  </si>
  <si>
    <t>공자</t>
  </si>
  <si>
    <t>갑오개혁</t>
  </si>
  <si>
    <t>근대교육제도의 시행</t>
  </si>
  <si>
    <t>공적교육기능</t>
  </si>
  <si>
    <t>문묘의 제향 행사</t>
  </si>
  <si>
    <t>Confucian education</t>
  </si>
  <si>
    <t>lecture hall</t>
  </si>
  <si>
    <t>Hall of Achievement</t>
  </si>
  <si>
    <t>문묘(文廟)의 시설 가운데 공자(孔子, 기원전 551-479)의 위판(位版)을 봉안한 전각. [출처: 한국학중앙연구원 한국민족문화대백과사전]</t>
  </si>
  <si>
    <t>文廟</t>
  </si>
  <si>
    <t>Daeseongjeon</t>
  </si>
  <si>
    <t>Taesŏngjŏn</t>
  </si>
  <si>
    <t>munmyo</t>
  </si>
  <si>
    <t>state shrine to Confucius</t>
  </si>
  <si>
    <t>dongmu</t>
  </si>
  <si>
    <t>seomu</t>
  </si>
  <si>
    <t>tongmu</t>
  </si>
  <si>
    <t>sŏmu</t>
  </si>
  <si>
    <t>Myeongnyundang</t>
  </si>
  <si>
    <t>Myŏngnyundang</t>
  </si>
  <si>
    <t>Hall of Illustrating the Cardinal Principles</t>
  </si>
  <si>
    <t>East Hall</t>
  </si>
  <si>
    <t>West Hall</t>
  </si>
  <si>
    <t>청주향교 대성전</t>
  </si>
  <si>
    <t>청주향교 동무</t>
  </si>
  <si>
    <t>청주향교 서무</t>
  </si>
  <si>
    <t>Confucius</t>
  </si>
  <si>
    <t>Gabo Reform</t>
  </si>
  <si>
    <t>implementation of modern education system</t>
  </si>
  <si>
    <t>public education function</t>
  </si>
  <si>
    <t>Confucian ritual events</t>
  </si>
  <si>
    <t>좌익공신</t>
  </si>
  <si>
    <t>모시</t>
  </si>
  <si>
    <t>전신상</t>
  </si>
  <si>
    <t>조선 초기 공신상</t>
  </si>
  <si>
    <t>공신상</t>
  </si>
  <si>
    <t>전형적</t>
  </si>
  <si>
    <t>가슴부분 무늬</t>
  </si>
  <si>
    <t>관복</t>
  </si>
  <si>
    <t>금박</t>
  </si>
  <si>
    <t>자수</t>
  </si>
  <si>
    <t>명나라 양식</t>
  </si>
  <si>
    <t>Royal Secretariat</t>
  </si>
  <si>
    <t>Office of Special Advisers</t>
  </si>
  <si>
    <t>弘文館</t>
  </si>
  <si>
    <t>承政院</t>
  </si>
  <si>
    <t>Sixth Royal Secretary</t>
  </si>
  <si>
    <t>同副承旨</t>
  </si>
  <si>
    <t>조선시대 승정원(承政院)에 속한 정3품 관직.</t>
  </si>
  <si>
    <t>military exam</t>
  </si>
  <si>
    <t>구름</t>
  </si>
  <si>
    <t>모란과 금계</t>
  </si>
  <si>
    <t>金鷄</t>
  </si>
  <si>
    <t>금계</t>
  </si>
  <si>
    <t>모란</t>
  </si>
  <si>
    <t>peony</t>
  </si>
  <si>
    <t>peacock</t>
  </si>
  <si>
    <t>당시의 복식제도</t>
  </si>
  <si>
    <t>정2품</t>
  </si>
  <si>
    <t>붓과 먹</t>
  </si>
  <si>
    <t>brush and ink</t>
  </si>
  <si>
    <t>세련되다</t>
  </si>
  <si>
    <t>refined</t>
  </si>
  <si>
    <t>회화작품</t>
  </si>
  <si>
    <t>full-body portrait</t>
  </si>
  <si>
    <t>early Joseon period meritorious subject painting</t>
  </si>
  <si>
    <t>meritorious subject painting</t>
  </si>
  <si>
    <t>pattern on the chest</t>
  </si>
  <si>
    <t>official uniform</t>
  </si>
  <si>
    <t>Ming China style</t>
  </si>
  <si>
    <t>cloud</t>
  </si>
  <si>
    <t>peony and peacock</t>
  </si>
  <si>
    <t>contemporary attire system</t>
  </si>
  <si>
    <t>ramie</t>
  </si>
  <si>
    <t>typical</t>
  </si>
  <si>
    <t>gold leaf</t>
  </si>
  <si>
    <t>embroidery</t>
  </si>
  <si>
    <t>Confucian scholars of Cheongju</t>
  </si>
  <si>
    <t>stupa</t>
  </si>
  <si>
    <t>fifth adviser</t>
  </si>
  <si>
    <t>Hunminjeongum</t>
  </si>
  <si>
    <t>painting</t>
  </si>
  <si>
    <t>Gangsu</t>
  </si>
  <si>
    <t>Sucheonam</t>
  </si>
  <si>
    <t>Yujeongseowon</t>
  </si>
  <si>
    <t>Beomong</t>
  </si>
  <si>
    <t>Bohanjae</t>
  </si>
  <si>
    <t>Munchung</t>
  </si>
  <si>
    <t>P00004</t>
  </si>
  <si>
    <t>P00005</t>
  </si>
  <si>
    <t>P00006</t>
  </si>
  <si>
    <t>P00007</t>
  </si>
  <si>
    <t>P00008</t>
  </si>
  <si>
    <t>P00009</t>
  </si>
  <si>
    <t>P00010</t>
  </si>
  <si>
    <t>P00011</t>
  </si>
  <si>
    <t>P00012</t>
  </si>
  <si>
    <t>P00013</t>
  </si>
  <si>
    <t>P00014</t>
  </si>
  <si>
    <t>P00015</t>
  </si>
  <si>
    <t>P00016</t>
  </si>
  <si>
    <t>P00017</t>
  </si>
  <si>
    <t>P00018</t>
  </si>
  <si>
    <t>P00019</t>
  </si>
  <si>
    <t>P00020</t>
  </si>
  <si>
    <t>P00021</t>
  </si>
  <si>
    <t>P00022</t>
  </si>
  <si>
    <t>P00023</t>
  </si>
  <si>
    <t>P00024</t>
  </si>
  <si>
    <t>P00025</t>
  </si>
  <si>
    <t>P00026</t>
  </si>
  <si>
    <t>P00027</t>
  </si>
  <si>
    <t>P00028</t>
  </si>
  <si>
    <t>P00029</t>
  </si>
  <si>
    <t>P00030</t>
  </si>
  <si>
    <t>P00031</t>
  </si>
  <si>
    <t>CT000001</t>
  </si>
  <si>
    <t>CT000002</t>
  </si>
  <si>
    <t>CT000003</t>
  </si>
  <si>
    <t>CT000004</t>
  </si>
  <si>
    <t>CT000005</t>
  </si>
  <si>
    <t>CT000006</t>
  </si>
  <si>
    <t>CT000007</t>
  </si>
  <si>
    <t>CT000008</t>
  </si>
  <si>
    <t>CT000009</t>
  </si>
  <si>
    <t>CT000010</t>
  </si>
  <si>
    <t>CT000011</t>
  </si>
  <si>
    <t>CT000012</t>
  </si>
  <si>
    <t>CT000013</t>
  </si>
  <si>
    <t>CT000014</t>
  </si>
  <si>
    <t>CT000015</t>
  </si>
  <si>
    <t>CT000016</t>
  </si>
  <si>
    <t>CT000017</t>
  </si>
  <si>
    <t>CT000018</t>
  </si>
  <si>
    <t>CT000019</t>
  </si>
  <si>
    <t>CT000020</t>
  </si>
  <si>
    <t>CT000021</t>
  </si>
  <si>
    <t>CT000022</t>
  </si>
  <si>
    <t>CT000023</t>
  </si>
  <si>
    <t>CT000024</t>
  </si>
  <si>
    <t>CT000025</t>
  </si>
  <si>
    <t>CT000026</t>
  </si>
  <si>
    <t>CT000027</t>
  </si>
  <si>
    <t>CT000028</t>
  </si>
  <si>
    <t>CT000029</t>
  </si>
  <si>
    <t>CT000030</t>
  </si>
  <si>
    <t>CT000031</t>
  </si>
  <si>
    <t>CT000032</t>
  </si>
  <si>
    <t>CT000033</t>
  </si>
  <si>
    <t>CT000034</t>
  </si>
  <si>
    <t>CT000035</t>
  </si>
  <si>
    <t>CT000036</t>
  </si>
  <si>
    <t>CT000037</t>
  </si>
  <si>
    <t>CT000038</t>
  </si>
  <si>
    <t>CT000039</t>
  </si>
  <si>
    <t>CT000040</t>
  </si>
  <si>
    <t>CT000041</t>
  </si>
  <si>
    <t>CT000042</t>
  </si>
  <si>
    <t>CT000043</t>
  </si>
  <si>
    <t>CT000044</t>
  </si>
  <si>
    <t>CT000045</t>
  </si>
  <si>
    <t>CT000046</t>
  </si>
  <si>
    <t>CT000047</t>
  </si>
  <si>
    <t>CT000048</t>
  </si>
  <si>
    <t>CT000049</t>
  </si>
  <si>
    <t>CT000050</t>
  </si>
  <si>
    <t>CT000051</t>
  </si>
  <si>
    <t>CT000052</t>
  </si>
  <si>
    <t>CT000053</t>
  </si>
  <si>
    <t>CT000054</t>
  </si>
  <si>
    <t>CT000055</t>
  </si>
  <si>
    <t>CT000056</t>
  </si>
  <si>
    <t>CT000057</t>
  </si>
  <si>
    <t>CT000058</t>
  </si>
  <si>
    <t>CT000059</t>
  </si>
  <si>
    <t>CT000060</t>
  </si>
  <si>
    <t>CT000061</t>
  </si>
  <si>
    <t>CT000062</t>
  </si>
  <si>
    <t>CT000063</t>
  </si>
  <si>
    <t>CT000064</t>
  </si>
  <si>
    <t>CT000065</t>
  </si>
  <si>
    <t>CT000066</t>
  </si>
  <si>
    <t>CT000067</t>
  </si>
  <si>
    <t>CT000068</t>
  </si>
  <si>
    <t>CT000069</t>
  </si>
  <si>
    <t>CT000070</t>
  </si>
  <si>
    <t>CT000071</t>
  </si>
  <si>
    <t>CT000072</t>
  </si>
  <si>
    <t>CT000073</t>
  </si>
  <si>
    <t>CT000074</t>
  </si>
  <si>
    <t>CT000075</t>
  </si>
  <si>
    <t>CT000076</t>
  </si>
  <si>
    <t>CT000077</t>
  </si>
  <si>
    <t>CT000078</t>
  </si>
  <si>
    <t>CT000079</t>
  </si>
  <si>
    <t>CT000080</t>
  </si>
  <si>
    <t>CT000081</t>
  </si>
  <si>
    <t>CT000082</t>
  </si>
  <si>
    <t>CT000083</t>
  </si>
  <si>
    <t>CT000084</t>
  </si>
  <si>
    <t>CT000085</t>
  </si>
  <si>
    <t>CT000086</t>
  </si>
  <si>
    <t>CT000087</t>
  </si>
  <si>
    <t>CT000088</t>
  </si>
  <si>
    <t>CT000089</t>
  </si>
  <si>
    <t>CT000090</t>
  </si>
  <si>
    <t>CT000091</t>
  </si>
  <si>
    <t>CT000092</t>
  </si>
  <si>
    <t>CT000093</t>
  </si>
  <si>
    <t>CT000094</t>
  </si>
  <si>
    <t>CT000095</t>
  </si>
  <si>
    <t>CT000096</t>
  </si>
  <si>
    <t>CT000097</t>
  </si>
  <si>
    <t>CT000098</t>
  </si>
  <si>
    <t>CT000099</t>
  </si>
  <si>
    <t>CT000100</t>
  </si>
  <si>
    <t>CT000102</t>
  </si>
  <si>
    <t>CT000103</t>
  </si>
  <si>
    <t>CT000104</t>
  </si>
  <si>
    <t>VN000001</t>
  </si>
  <si>
    <t>VN000002</t>
  </si>
  <si>
    <t>VN000003</t>
  </si>
  <si>
    <t>VN000004</t>
  </si>
  <si>
    <t>VN000005</t>
  </si>
  <si>
    <t>VN000006</t>
  </si>
  <si>
    <t>VN000007</t>
  </si>
  <si>
    <t>VN000008</t>
  </si>
  <si>
    <t>VN000009</t>
  </si>
  <si>
    <t>VN000010</t>
  </si>
  <si>
    <t>VN000011</t>
  </si>
  <si>
    <t>C000001</t>
  </si>
  <si>
    <t>C000002</t>
  </si>
  <si>
    <t>C000003</t>
  </si>
  <si>
    <t>C000004</t>
  </si>
  <si>
    <t>C000005</t>
  </si>
  <si>
    <t>C000006</t>
  </si>
  <si>
    <t>CD000001</t>
  </si>
  <si>
    <t>CD000002</t>
  </si>
  <si>
    <t>CD000003</t>
  </si>
  <si>
    <t>CD000004</t>
  </si>
  <si>
    <t>CD000005</t>
  </si>
  <si>
    <t>IE000001</t>
  </si>
  <si>
    <t>IE000002</t>
  </si>
  <si>
    <t>IE000003</t>
  </si>
  <si>
    <t>IE000004</t>
  </si>
  <si>
    <t>IE000005</t>
  </si>
  <si>
    <t>IE000008</t>
  </si>
  <si>
    <t>PG000002</t>
  </si>
  <si>
    <t>PG000003</t>
  </si>
  <si>
    <t>PG000004</t>
  </si>
  <si>
    <t>PG000005</t>
  </si>
  <si>
    <t>PG000006</t>
  </si>
  <si>
    <t>PG000007</t>
  </si>
  <si>
    <t>II000001</t>
  </si>
  <si>
    <t>II000002</t>
  </si>
  <si>
    <t>II000003</t>
  </si>
  <si>
    <t>II000004</t>
  </si>
  <si>
    <t>IL000001</t>
  </si>
  <si>
    <t>IL000002</t>
  </si>
  <si>
    <t>IL000003</t>
  </si>
  <si>
    <t>TP000001</t>
  </si>
  <si>
    <t>TP000002</t>
  </si>
  <si>
    <t>TP000003</t>
  </si>
  <si>
    <t>TP000004</t>
  </si>
  <si>
    <t>TP000005</t>
  </si>
  <si>
    <t>TP000006</t>
  </si>
  <si>
    <t>TP000007</t>
  </si>
  <si>
    <t>TP000008</t>
  </si>
  <si>
    <t>TP000009</t>
  </si>
  <si>
    <t>RS000001</t>
  </si>
  <si>
    <t>IS000001</t>
  </si>
  <si>
    <t>IS000002</t>
  </si>
  <si>
    <t>IS000003</t>
  </si>
  <si>
    <t>IS000004</t>
  </si>
  <si>
    <t>IS000005</t>
  </si>
  <si>
    <t>IS000006</t>
  </si>
  <si>
    <t>IS000007</t>
  </si>
  <si>
    <t>IS000008</t>
  </si>
  <si>
    <t>IS000009</t>
  </si>
  <si>
    <t>IS000010</t>
  </si>
  <si>
    <t>IS000011</t>
  </si>
  <si>
    <t>IS000012</t>
  </si>
  <si>
    <t>IS000013</t>
  </si>
  <si>
    <t>T000001</t>
  </si>
  <si>
    <t>T000002</t>
  </si>
  <si>
    <t>T000005</t>
  </si>
  <si>
    <t>T000006</t>
  </si>
  <si>
    <t>T000007</t>
  </si>
  <si>
    <t>T000009</t>
  </si>
  <si>
    <t>T000010</t>
  </si>
  <si>
    <t>T000012</t>
  </si>
  <si>
    <t>T000013</t>
  </si>
  <si>
    <t>T000014</t>
  </si>
  <si>
    <t>T000015</t>
  </si>
  <si>
    <t>T000016</t>
  </si>
  <si>
    <t>IT000001</t>
  </si>
  <si>
    <t>IT000002</t>
  </si>
  <si>
    <t>IT000003</t>
  </si>
  <si>
    <t>IT000004</t>
  </si>
  <si>
    <t>IT000005</t>
  </si>
  <si>
    <t>IT000006</t>
  </si>
  <si>
    <t>IT000007</t>
  </si>
  <si>
    <t>IT000008</t>
  </si>
  <si>
    <t>IT000009</t>
  </si>
  <si>
    <t>IT000010</t>
  </si>
  <si>
    <t>신숙주 초상 가슴부분 무늬</t>
  </si>
  <si>
    <t>C000012</t>
  </si>
  <si>
    <t>C000013</t>
  </si>
  <si>
    <t>C000014</t>
  </si>
  <si>
    <t>C000015</t>
  </si>
  <si>
    <t>C000016</t>
  </si>
  <si>
    <t>C000017</t>
  </si>
  <si>
    <t>C000018</t>
  </si>
  <si>
    <t>CD000006</t>
  </si>
  <si>
    <t>CD000007</t>
  </si>
  <si>
    <t>TP000010</t>
  </si>
  <si>
    <t>T000017</t>
  </si>
  <si>
    <t>T000018</t>
  </si>
  <si>
    <t>CT000105</t>
  </si>
  <si>
    <t>CT000106</t>
  </si>
  <si>
    <t>CT000107</t>
  </si>
  <si>
    <t>CT000108</t>
  </si>
  <si>
    <t>CT000109</t>
  </si>
  <si>
    <t>CT000110</t>
  </si>
  <si>
    <t>CT000111</t>
  </si>
  <si>
    <t>CT000112</t>
  </si>
  <si>
    <t>CT000113</t>
  </si>
  <si>
    <t>CT000114</t>
  </si>
  <si>
    <t>stone figure of a scholar</t>
  </si>
  <si>
    <t>stone pillar</t>
  </si>
  <si>
    <t>stone figure of a lamp</t>
  </si>
  <si>
    <t>table stone</t>
  </si>
  <si>
    <t>미상</t>
  </si>
  <si>
    <t>C000019</t>
  </si>
  <si>
    <t>unknown</t>
  </si>
  <si>
    <t>the trends and factional politics of Confucian scholars in after the mid-period of Joseon</t>
  </si>
  <si>
    <t>early Joseon period</t>
  </si>
  <si>
    <t>middle Joseon period</t>
  </si>
  <si>
    <t>Bak Jeung-yeong</t>
  </si>
  <si>
    <t>1984.12.31</t>
  </si>
  <si>
    <t>신촌리</t>
  </si>
  <si>
    <t>Sinchon-ni</t>
  </si>
  <si>
    <t>국가</t>
  </si>
  <si>
    <t>청주 송상현 묘소 및 신도비</t>
  </si>
  <si>
    <t>淸州 宋象賢 墓所 및 神道碑</t>
  </si>
  <si>
    <t>Tomb of Song Sang-hyeon and Stele, Cheongju</t>
  </si>
  <si>
    <t>IS000014</t>
  </si>
  <si>
    <t>IS000015</t>
  </si>
  <si>
    <t>옥산면</t>
  </si>
  <si>
    <t>IS000016</t>
  </si>
  <si>
    <t>Oksan-myeon</t>
  </si>
  <si>
    <t>문과</t>
  </si>
  <si>
    <t>생원시</t>
  </si>
  <si>
    <t>진사시</t>
  </si>
  <si>
    <t>saengwonsi</t>
  </si>
  <si>
    <t>classics licentiate examination</t>
  </si>
  <si>
    <t>literary licentiate examination</t>
  </si>
  <si>
    <t>jinsasi</t>
  </si>
  <si>
    <t>civil service examination</t>
  </si>
  <si>
    <t>mungwa</t>
  </si>
  <si>
    <t>2013.11.08</t>
  </si>
  <si>
    <t>male</t>
  </si>
  <si>
    <t>regular/normal</t>
  </si>
  <si>
    <t>15th day of the 9th month of the lunar calendar</t>
  </si>
  <si>
    <t>음력 3월</t>
  </si>
  <si>
    <t>음력 9월</t>
  </si>
  <si>
    <t>the 3rd month of the lunar calendar</t>
  </si>
  <si>
    <t>the 9th month of the lunar calendar</t>
  </si>
  <si>
    <t>kr</t>
  </si>
  <si>
    <t>en</t>
  </si>
  <si>
    <t>ch</t>
  </si>
  <si>
    <t>rr</t>
  </si>
  <si>
    <t>mr</t>
  </si>
  <si>
    <t>Republic of Korea</t>
  </si>
  <si>
    <t>cultural heritage designation</t>
  </si>
  <si>
    <t>Sinhangseowon</t>
  </si>
  <si>
    <t>신항서원</t>
  </si>
  <si>
    <t>莘巷書院</t>
  </si>
  <si>
    <t>VN000012</t>
  </si>
  <si>
    <t>TC00003</t>
  </si>
  <si>
    <t>TC00004</t>
  </si>
  <si>
    <t>TC00005</t>
  </si>
  <si>
    <t>TC00001</t>
  </si>
  <si>
    <t>TC00002</t>
  </si>
  <si>
    <t>2011.07.29</t>
  </si>
  <si>
    <t>Commemorative Pavilions for the Yeosan Song Clan, Cheongju</t>
  </si>
  <si>
    <t>청주 여산송씨 정려각</t>
  </si>
  <si>
    <t>淸州 礪山宋氏 旌閭閣</t>
  </si>
  <si>
    <t>흥덕구 수의동 181-3번지 외</t>
  </si>
  <si>
    <t>181-3beonji Suui-dong Heungdeok-gu Cheongju-si Chungcheongbuk-do</t>
  </si>
  <si>
    <t>신항서원 마당</t>
  </si>
  <si>
    <t>박훈 묘소</t>
  </si>
  <si>
    <t>송상현 신도비</t>
  </si>
  <si>
    <t>송상현 묘소</t>
  </si>
  <si>
    <t>정려</t>
  </si>
  <si>
    <t>정려각</t>
  </si>
  <si>
    <t>송현기</t>
  </si>
  <si>
    <t>宋鉉器</t>
  </si>
  <si>
    <t>여산송씨 효열각</t>
  </si>
  <si>
    <t>여산송씨 효부각</t>
  </si>
  <si>
    <t>효열각</t>
  </si>
  <si>
    <t>효부각</t>
  </si>
  <si>
    <t>충렬각</t>
  </si>
  <si>
    <t>여산송씨 충렬각</t>
  </si>
  <si>
    <t>충렬</t>
  </si>
  <si>
    <t>효부</t>
  </si>
  <si>
    <t>효열</t>
  </si>
  <si>
    <t>열녀문</t>
  </si>
  <si>
    <t>열녀</t>
  </si>
  <si>
    <t>일문삼려</t>
  </si>
  <si>
    <t>一門三閭</t>
  </si>
  <si>
    <t>宋明輝</t>
  </si>
  <si>
    <t>송명휘</t>
  </si>
  <si>
    <t>Song Hyeon-gi</t>
  </si>
  <si>
    <t>Song Myeong-hwi</t>
  </si>
  <si>
    <t>P00032</t>
  </si>
  <si>
    <t>P00033</t>
  </si>
  <si>
    <t>P00034</t>
  </si>
  <si>
    <t>P00035</t>
  </si>
  <si>
    <t>P00036</t>
  </si>
  <si>
    <t>P00037</t>
  </si>
  <si>
    <t>연일정씨</t>
  </si>
  <si>
    <t>PG000008</t>
  </si>
  <si>
    <t>Yeonil Jeong Clan</t>
  </si>
  <si>
    <t>선조 27</t>
  </si>
  <si>
    <t>1594년 12월</t>
  </si>
  <si>
    <t>T000019</t>
  </si>
  <si>
    <t>T000020</t>
  </si>
  <si>
    <t>T000021</t>
  </si>
  <si>
    <t>T000022</t>
  </si>
  <si>
    <t>T000023</t>
  </si>
  <si>
    <t>T000024</t>
  </si>
  <si>
    <t>T000025</t>
  </si>
  <si>
    <t>여산송씨 열녀문</t>
  </si>
  <si>
    <t>T000026</t>
  </si>
  <si>
    <t>여산송씨 정려각</t>
  </si>
  <si>
    <t>T000027</t>
  </si>
  <si>
    <t>숙종 30</t>
  </si>
  <si>
    <t>TC00006</t>
  </si>
  <si>
    <t>C000021</t>
  </si>
  <si>
    <t>C000022</t>
  </si>
  <si>
    <t>C000023</t>
  </si>
  <si>
    <t>C000024</t>
  </si>
  <si>
    <t>C000025</t>
  </si>
  <si>
    <t>흔지 않은</t>
  </si>
  <si>
    <t>uncommon</t>
  </si>
  <si>
    <t>CD000008</t>
  </si>
  <si>
    <t>http://www.cha.go.kr/unisearch/images/monument/1649892.jpg</t>
  </si>
  <si>
    <t>http://www.cha.go.kr/unisearch/images/monument/1649900.jpg</t>
  </si>
  <si>
    <t>http://www.cha.go.kr/unisearch/images/monument/1649908.jpg</t>
  </si>
  <si>
    <t>photo</t>
  </si>
  <si>
    <t>article</t>
  </si>
  <si>
    <t>사진</t>
  </si>
  <si>
    <t>기사</t>
  </si>
  <si>
    <t>RP000001</t>
  </si>
  <si>
    <t>RP000002</t>
  </si>
  <si>
    <t>RP000003</t>
  </si>
  <si>
    <t>II000005</t>
  </si>
  <si>
    <t>문화재청</t>
  </si>
  <si>
    <t>Cultural Heritage Administration</t>
  </si>
  <si>
    <t>source</t>
  </si>
  <si>
    <t>http://www.cha.go.kr/unisearch/images/monument/1649731.jpg</t>
  </si>
  <si>
    <t>http://www.cha.go.kr/unisearch/images/monument/1649739.jpg</t>
  </si>
  <si>
    <t>http://www.cha.go.kr/unisearch/images/monument/1649747.jpg</t>
  </si>
  <si>
    <t>http://www.cha.go.kr/unisearch/images/monument/2016012113585500.JPG</t>
  </si>
  <si>
    <t>http://www.cha.go.kr/unisearch/images/monument/2016012113585501.JPG</t>
  </si>
  <si>
    <t>신한서원 원경</t>
  </si>
  <si>
    <t>http://www.cha.go.kr/unisearch/images/monument/2016012113585502.JPG</t>
  </si>
  <si>
    <t>http://www.cha.go.kr/unisearch/images/monument/2016012113585606.JPG</t>
  </si>
  <si>
    <t>http://www.cha.go.kr/unisearch/images/monument/2016012113585605.JPG</t>
  </si>
  <si>
    <t>http://www.cha.go.kr/unisearch/images/monument/2016012113585604.JPG</t>
  </si>
  <si>
    <t>http://www.cha.go.kr/unisearch/images/monument/2016012113585603.JPG</t>
  </si>
  <si>
    <t>http://www.cha.go.kr/unisearch/images/monument/2016012113585601.JPG</t>
  </si>
  <si>
    <t>http://www.cha.go.kr/unisearch/images/monument/2016012113585505.JPG</t>
  </si>
  <si>
    <t>http://www.cha.go.kr/unisearch/images/monument/2016012113585504.JPG</t>
  </si>
  <si>
    <t>RP000004</t>
  </si>
  <si>
    <t>RP000005</t>
  </si>
  <si>
    <t>RP000006</t>
  </si>
  <si>
    <t>RP000007</t>
  </si>
  <si>
    <t>RP000008</t>
  </si>
  <si>
    <t>RP000009</t>
  </si>
  <si>
    <t>RP000010</t>
  </si>
  <si>
    <t>RP000011</t>
  </si>
  <si>
    <t>RP000012</t>
  </si>
  <si>
    <t>RP000013</t>
  </si>
  <si>
    <t>RP000014</t>
  </si>
  <si>
    <t>RP000015</t>
  </si>
  <si>
    <t>RP000016</t>
  </si>
  <si>
    <t>http://www.cha.go.kr/unisearch/images/tangible_cult_prop/1638981.jpg</t>
  </si>
  <si>
    <t>http://www.cha.go.kr/unisearch/images/tangible_cult_prop/1638982.jpg</t>
  </si>
  <si>
    <t>http://www.cha.go.kr/unisearch/images/tangible_cult_prop/1638983.jpg</t>
  </si>
  <si>
    <t>신항서원 묘정비</t>
  </si>
  <si>
    <t>RP000017</t>
  </si>
  <si>
    <t>RP000018</t>
  </si>
  <si>
    <t>RP000019</t>
  </si>
  <si>
    <t>신한서원 숭의문</t>
  </si>
  <si>
    <t>신한서원 숭의문 편액</t>
  </si>
  <si>
    <t>신한서원 내삼문과 구현사</t>
  </si>
  <si>
    <t>신한서원 구현사</t>
  </si>
  <si>
    <t>신한서원 계개당</t>
  </si>
  <si>
    <t>신한서원 계개당 편액</t>
  </si>
  <si>
    <t>신항서원 전경</t>
  </si>
  <si>
    <t>신한서원 외삼문</t>
  </si>
  <si>
    <t>신항서원 묘정비각</t>
  </si>
  <si>
    <t>http://www.cha.go.kr/unisearch/images/tangible_cult_prop/1638679.jpg</t>
  </si>
  <si>
    <t>박훈 신도비각</t>
  </si>
  <si>
    <t>http://www.cha.go.kr/unisearch/images/monument/1649280.jpg</t>
  </si>
  <si>
    <t>http://www.cha.go.kr/unisearch/images/monument/1649288.jpg</t>
  </si>
  <si>
    <t>http://www.cha.go.kr/unisearch/images/monument/1649296.jpg</t>
  </si>
  <si>
    <t>http://www.cha.go.kr/unisearch/images/monument/2016012113585100.JPG</t>
  </si>
  <si>
    <t>충렬묘 배면 전경</t>
  </si>
  <si>
    <t>충렬묘 외삼문</t>
  </si>
  <si>
    <t>충렬묘 측면 전경</t>
  </si>
  <si>
    <t>충렬묘 측면</t>
  </si>
  <si>
    <t>충렬묘</t>
  </si>
  <si>
    <t>충렬사 외삼문</t>
  </si>
  <si>
    <t>충렬사 원경</t>
  </si>
  <si>
    <t>충렬사 측면</t>
  </si>
  <si>
    <t>충렬사 홍살문</t>
  </si>
  <si>
    <t>충렬사</t>
  </si>
  <si>
    <t>http://www.cha.go.kr/unisearch/images/monument/2016012113585101.JPG</t>
  </si>
  <si>
    <t>http://www.cha.go.kr/unisearch/images/monument/2016012113585102.JPG</t>
  </si>
  <si>
    <t>http://www.cha.go.kr/unisearch/images/monument/2016012113585103.JPG</t>
  </si>
  <si>
    <t>http://www.cha.go.kr/unisearch/images/monument/2016012113585104.JPG</t>
  </si>
  <si>
    <t>http://www.cha.go.kr/unisearch/images/monument/2016012113585105.JPG</t>
  </si>
  <si>
    <t>http://www.cha.go.kr/unisearch/images/monument/2016012113585106.JPG</t>
  </si>
  <si>
    <t>http://www.cha.go.kr/unisearch/images/monument/2016012113585200.JPG</t>
  </si>
  <si>
    <t>http://www.cha.go.kr/unisearch/images/monument/2016012113585201.JPG</t>
  </si>
  <si>
    <t>http://www.cha.go.kr/unisearch/images/monument/2016012113585202.JPG</t>
  </si>
  <si>
    <t>RP000020</t>
  </si>
  <si>
    <t>RP000021</t>
  </si>
  <si>
    <t>RP000022</t>
  </si>
  <si>
    <t>RP000023</t>
  </si>
  <si>
    <t>RP000024</t>
  </si>
  <si>
    <t>RP000025</t>
  </si>
  <si>
    <t>RP000026</t>
  </si>
  <si>
    <t>RP000027</t>
  </si>
  <si>
    <t>RP000028</t>
  </si>
  <si>
    <t>RP000029</t>
  </si>
  <si>
    <t>RP000030</t>
  </si>
  <si>
    <t>RP000031</t>
  </si>
  <si>
    <t>RP000032</t>
  </si>
  <si>
    <t>RP000033</t>
  </si>
  <si>
    <t>忠烈</t>
  </si>
  <si>
    <t>Chungnyeol</t>
  </si>
  <si>
    <t>http://www.cha.go.kr/unisearch/images/monument/1651615.jpg</t>
  </si>
  <si>
    <t>http://www.cha.go.kr/unisearch/images/monument/1651624.jpg</t>
  </si>
  <si>
    <t>http://www.cha.go.kr/unisearch/images/monument/1651633.jpg</t>
  </si>
  <si>
    <t>RP000034</t>
  </si>
  <si>
    <t>RP000035</t>
  </si>
  <si>
    <t>RP000036</t>
  </si>
  <si>
    <t>송상현 신도비각</t>
  </si>
  <si>
    <t>T000028</t>
  </si>
  <si>
    <t>신항서원 구헌사</t>
  </si>
  <si>
    <t>신항서원 계강당</t>
  </si>
  <si>
    <t>신항서원 계강당 편액</t>
  </si>
  <si>
    <t>신항서원 구헌사 편액</t>
  </si>
  <si>
    <t>신항서원 외삼문</t>
  </si>
  <si>
    <t>신항서원 숭의문 편액</t>
  </si>
  <si>
    <t>http://blog.daum.net/_blog/BlogTypeView.do?blogid=0FRlR&amp;articleno=11295592&amp;categoryId=696631&amp;regdt=20100728075245</t>
  </si>
  <si>
    <t>신항서원(莘巷書院)충북청주</t>
  </si>
  <si>
    <t>RS000002</t>
  </si>
  <si>
    <t>http://www.k-heritage.tv/brd/board/275/L/CATEGORY/327/menu/253?brdType=R&amp;thisPage=1&amp;bbIdx=4929&amp;searchField=&amp;searchText=</t>
  </si>
  <si>
    <t>RS000003</t>
  </si>
  <si>
    <t>신항서원(莘巷書院)</t>
  </si>
  <si>
    <t>블로그</t>
  </si>
  <si>
    <t>blog post</t>
  </si>
  <si>
    <t>http://www.cha.go.kr/korea/heritage/search/Culresult_Db_View.jsp?mc=NS_04_03_02&amp;VdkVgwKey=23,00420000,33</t>
  </si>
  <si>
    <t>청주 신항서원 (淸州 莘巷書院)</t>
  </si>
  <si>
    <t>RS000004</t>
  </si>
  <si>
    <t>language</t>
  </si>
  <si>
    <t>English</t>
  </si>
  <si>
    <t>Korean</t>
  </si>
  <si>
    <t>RS000005</t>
  </si>
  <si>
    <t>신도비각</t>
  </si>
  <si>
    <t>묘정비각</t>
  </si>
  <si>
    <t>CT000115</t>
  </si>
  <si>
    <t>CT000116</t>
  </si>
  <si>
    <t>chief state coucilor</t>
  </si>
  <si>
    <t>commemorative pavilion</t>
  </si>
  <si>
    <t>편액</t>
  </si>
  <si>
    <t>CT000117</t>
  </si>
  <si>
    <t>hanging plaque</t>
  </si>
  <si>
    <t>http://www.seowonheritage.org/%EC%84%9C%EC%9B%90%EC%9C%84%EC%B9%98%EB%8F%84/178-%EC%8B%A0%ED%95%AD%EC%84%9C%EC%9B%90</t>
  </si>
  <si>
    <t>TC00007</t>
  </si>
  <si>
    <t>T000029</t>
  </si>
  <si>
    <t>T000030</t>
  </si>
  <si>
    <t>T000031</t>
  </si>
  <si>
    <t>T000032</t>
  </si>
  <si>
    <t>T000033</t>
  </si>
  <si>
    <t>IT000011</t>
  </si>
  <si>
    <t>IT000012</t>
  </si>
  <si>
    <t>신항서원 숭의문</t>
  </si>
  <si>
    <t>외삼문</t>
  </si>
  <si>
    <t>내삼문</t>
  </si>
  <si>
    <t>outer three-door gate</t>
  </si>
  <si>
    <t>inner three-door gate</t>
  </si>
  <si>
    <t>CT000118</t>
  </si>
  <si>
    <t>CT000119</t>
  </si>
  <si>
    <t>조선시대 청주지역의 서원 : 신항서원을 중심으로</t>
  </si>
  <si>
    <t>IL000004</t>
  </si>
  <si>
    <t>청주대학교 교육대학원</t>
  </si>
  <si>
    <t>II000006</t>
  </si>
  <si>
    <t>이재학</t>
  </si>
  <si>
    <t>P00038</t>
  </si>
  <si>
    <t>Lord of Loyalty and Faithfulness</t>
  </si>
  <si>
    <t>청주 충렬사 /송상현 유적 지</t>
  </si>
  <si>
    <t>RS000006</t>
  </si>
  <si>
    <t>http://cafe.daum.net/_c21_/bbs_search_read?grpid=1If5X&amp;fldid=K2g8&amp;datanum=822&amp;q=%BC%DB%BB%F3%C7%F6&amp;_referer=V7kfJwkeLEGMZxGlgqZEmcUAwh1l2A57KGJCxN9BOE8kKs4B_6EY7w00</t>
  </si>
  <si>
    <t>T000034</t>
  </si>
  <si>
    <t>T000035</t>
  </si>
  <si>
    <t>T000036</t>
  </si>
  <si>
    <t>virtuous woman gate</t>
  </si>
  <si>
    <t>마당</t>
  </si>
  <si>
    <t>courtyard</t>
  </si>
  <si>
    <t>CT000120</t>
  </si>
  <si>
    <t>여자</t>
  </si>
  <si>
    <t>female</t>
  </si>
  <si>
    <t>CT000121</t>
  </si>
  <si>
    <t>CT000122</t>
  </si>
  <si>
    <t>shrine for Confucious</t>
  </si>
  <si>
    <t>T000037</t>
  </si>
  <si>
    <t>문</t>
  </si>
  <si>
    <t>gate</t>
  </si>
  <si>
    <t>CT000123</t>
  </si>
  <si>
    <t>CT000124</t>
  </si>
  <si>
    <t>삼문</t>
  </si>
  <si>
    <t>three-door gate</t>
  </si>
  <si>
    <t>충렬사 구사당</t>
  </si>
  <si>
    <t>충렬사 구사당 외삼문</t>
  </si>
  <si>
    <t>충렬사 신사당 외삼문</t>
  </si>
  <si>
    <t>천곡기념관</t>
  </si>
  <si>
    <t>T000038</t>
  </si>
  <si>
    <t>T000039</t>
  </si>
  <si>
    <t>T000040</t>
  </si>
  <si>
    <t>T000041</t>
  </si>
  <si>
    <t>T000042</t>
  </si>
  <si>
    <t>http://www.cha.go.kr/unisearch/images/tangible_cult_prop/1638459.jpg</t>
  </si>
  <si>
    <t>RP000037</t>
  </si>
  <si>
    <t>충렬사 신사당</t>
  </si>
  <si>
    <t>T000043</t>
  </si>
  <si>
    <t>솟을삼문</t>
  </si>
  <si>
    <t>raised three-door gate</t>
  </si>
  <si>
    <t>CT000125</t>
  </si>
  <si>
    <t>CT000126</t>
  </si>
  <si>
    <t>지붕형태</t>
  </si>
  <si>
    <t>roof type</t>
  </si>
  <si>
    <t>CT000127</t>
  </si>
  <si>
    <t>gable</t>
  </si>
  <si>
    <t>hip and gable</t>
  </si>
  <si>
    <t>맞배</t>
  </si>
  <si>
    <t>팔작</t>
  </si>
  <si>
    <t>hipped</t>
  </si>
  <si>
    <t>우진각</t>
  </si>
  <si>
    <t>지붕</t>
  </si>
  <si>
    <t>roof</t>
  </si>
  <si>
    <t>CT000128</t>
  </si>
  <si>
    <t>건축요소</t>
  </si>
  <si>
    <t>architectural element</t>
  </si>
  <si>
    <t>CT000129</t>
  </si>
  <si>
    <t>구봉영당 지붕</t>
  </si>
  <si>
    <t>청주 묵정영당 지붕</t>
  </si>
  <si>
    <t>청주향교 대성전 지붕</t>
  </si>
  <si>
    <t>청주향교 동무 지붕</t>
  </si>
  <si>
    <t>청주향교 서무 지붕</t>
  </si>
  <si>
    <t>신항서원 구헌사 지붕</t>
  </si>
  <si>
    <t>신항서원 계강당 지붕</t>
  </si>
  <si>
    <t>여산송씨 효열각 지붕</t>
  </si>
  <si>
    <t>여산송씨 효부각 지붕</t>
  </si>
  <si>
    <t>여산송씨 정려각 지붕</t>
  </si>
  <si>
    <t>신항서원 묘정비각 지붕</t>
  </si>
  <si>
    <t>신항서원 외삼문 지붕</t>
  </si>
  <si>
    <t>신항서원 숭의문 지붕</t>
  </si>
  <si>
    <t>송상현 신도비각 지붕</t>
  </si>
  <si>
    <t>박훈 신도비각 지붕</t>
  </si>
  <si>
    <t>청주향교 명륜당 지붕</t>
  </si>
  <si>
    <t>충렬사 구사당 지붕</t>
  </si>
  <si>
    <t>충렬사 구사당 외삼문 지붕</t>
  </si>
  <si>
    <t>충렬사 신사당 외삼문 지붕</t>
  </si>
  <si>
    <t>충렬사 신사당 지붕</t>
  </si>
  <si>
    <t>TP000011</t>
  </si>
  <si>
    <t>TP000012</t>
  </si>
  <si>
    <t>TP000013</t>
  </si>
  <si>
    <t>TP000014</t>
  </si>
  <si>
    <t>TP000015</t>
  </si>
  <si>
    <t>TP000016</t>
  </si>
  <si>
    <t>TP000017</t>
  </si>
  <si>
    <t>TP000018</t>
  </si>
  <si>
    <t>TP000019</t>
  </si>
  <si>
    <t>TP000020</t>
  </si>
  <si>
    <t>TP000021</t>
  </si>
  <si>
    <t>TP000022</t>
  </si>
  <si>
    <t>TP000023</t>
  </si>
  <si>
    <t>TP000024</t>
  </si>
  <si>
    <t>TP000025</t>
  </si>
  <si>
    <t>TP000026</t>
  </si>
  <si>
    <t>TP000027</t>
  </si>
  <si>
    <t>TP000028</t>
  </si>
  <si>
    <t>TP000029</t>
  </si>
  <si>
    <t>TP000030</t>
  </si>
  <si>
    <t>수천암 지붕</t>
  </si>
  <si>
    <t>TP000031</t>
  </si>
  <si>
    <t>개성 숭절사</t>
  </si>
  <si>
    <t>고분 정충사</t>
  </si>
  <si>
    <t>忠烈祠</t>
  </si>
  <si>
    <t>TC00008</t>
  </si>
  <si>
    <t>TC00009</t>
  </si>
  <si>
    <t>TC00010</t>
  </si>
  <si>
    <t>송상현 신도비 비문</t>
  </si>
  <si>
    <t>IL000005</t>
  </si>
  <si>
    <t xml:space="preserve">the Japanese invasions of the Korean peninsula between 1592 and 1598 </t>
  </si>
  <si>
    <t>CT000130</t>
  </si>
  <si>
    <t>조선시대 직위</t>
  </si>
  <si>
    <t>government position of Joseon</t>
  </si>
  <si>
    <t>CT000131</t>
  </si>
  <si>
    <t>CT000132</t>
  </si>
  <si>
    <t>examination</t>
  </si>
  <si>
    <t>의정부</t>
  </si>
  <si>
    <t>State Council</t>
  </si>
  <si>
    <t>II000007</t>
  </si>
  <si>
    <t>청주 신항서원 묘정비 제목</t>
  </si>
  <si>
    <t>T000044</t>
  </si>
  <si>
    <t>신항서원 묘정비문</t>
  </si>
  <si>
    <t>IL000006</t>
  </si>
  <si>
    <t>190cm</t>
  </si>
  <si>
    <t>74cm</t>
  </si>
  <si>
    <t>40cm</t>
  </si>
  <si>
    <t>1250cm</t>
  </si>
  <si>
    <t>370cm</t>
  </si>
  <si>
    <t>the twelfth month of 1594</t>
  </si>
  <si>
    <t>Portrait of Sin Suk-ju (copy)</t>
  </si>
  <si>
    <t>신숙주 초상 (모사)</t>
  </si>
  <si>
    <t>autumn</t>
  </si>
  <si>
    <t>제사</t>
  </si>
  <si>
    <t>ancestral ritual</t>
  </si>
  <si>
    <t>C000026</t>
  </si>
  <si>
    <t>virtuous woman</t>
  </si>
  <si>
    <t>commemoration</t>
  </si>
  <si>
    <t>three commemoration in one gate</t>
  </si>
  <si>
    <t>presumed</t>
  </si>
  <si>
    <t>추측</t>
  </si>
  <si>
    <t>C000027</t>
  </si>
  <si>
    <t>IT000000</t>
  </si>
  <si>
    <t>서책</t>
  </si>
  <si>
    <t>books</t>
  </si>
  <si>
    <t>CT000133</t>
  </si>
  <si>
    <t>IE000009</t>
  </si>
  <si>
    <t>1592.05.25</t>
  </si>
  <si>
    <t>1592.05.24</t>
  </si>
  <si>
    <t>1592.05.23</t>
  </si>
  <si>
    <t>Siege of Dongnaeseong Fortress</t>
  </si>
  <si>
    <t>동내성 전투</t>
  </si>
  <si>
    <t>동래부순절도</t>
  </si>
  <si>
    <t>T000045</t>
  </si>
  <si>
    <t>PG000009</t>
  </si>
  <si>
    <t>CT000134</t>
  </si>
  <si>
    <t>P00039</t>
  </si>
  <si>
    <t>왜장(미상)</t>
  </si>
  <si>
    <t>RS000007</t>
  </si>
  <si>
    <t>http://dh.aks.ac.kr/~heritage/wiki/index.php/%EC%B2%AD%EC%A3%BC_%EC%86%A1%EC%83%81%ED%98%84_%EB%AC%98%EC%86%8C_%EB%B0%8F_%EC%8B%A0%EB%8F%84%EB%B9%84</t>
  </si>
  <si>
    <t>http://www.cha.go.kr/korea/heritage/search/Culresult_Db_View.jsp?mc=NS_04_03_02&amp;VdkVgwKey=23,00660000,33</t>
  </si>
  <si>
    <t>RS000008</t>
  </si>
  <si>
    <t>http://dh.aks.ac.kr/~heritage/wiki/index.php/%EC%B2%AD%EC%A3%BC_%EC%97%AC%EC%82%B0%EC%86%A1%EC%94%A8_%EC%A0%95%EB%A0%A4%EA%B0%81</t>
  </si>
  <si>
    <t>II000008</t>
  </si>
  <si>
    <t>the government of Cheongju</t>
  </si>
  <si>
    <t>청주시 정부</t>
  </si>
  <si>
    <t>RS000009</t>
  </si>
  <si>
    <t>C000028</t>
  </si>
  <si>
    <t>C000029</t>
  </si>
  <si>
    <t>commemoration of the dead</t>
  </si>
  <si>
    <t>C000030</t>
  </si>
  <si>
    <t>Water Spring House</t>
  </si>
  <si>
    <t>http://www.k-heritage.tv/DataFolder/Upload/Editor/se20131213162333.jpg</t>
  </si>
  <si>
    <t>한국어</t>
  </si>
  <si>
    <t>영어</t>
  </si>
  <si>
    <t>C000031</t>
  </si>
  <si>
    <t>C000032</t>
  </si>
  <si>
    <t>type</t>
  </si>
  <si>
    <t>CT000135</t>
  </si>
  <si>
    <t>도표</t>
  </si>
  <si>
    <t>diagram</t>
  </si>
  <si>
    <t>RP000038</t>
  </si>
  <si>
    <t>효</t>
  </si>
  <si>
    <t>C000033</t>
  </si>
  <si>
    <t>filial piety</t>
  </si>
  <si>
    <t>박훈 신도비문</t>
  </si>
  <si>
    <t>IL000007</t>
  </si>
  <si>
    <t>밀양박씨 문중</t>
  </si>
  <si>
    <t>Miryang Bak Clan Organization</t>
  </si>
  <si>
    <t>추모</t>
  </si>
  <si>
    <t>제향</t>
  </si>
  <si>
    <t>memorial ritual</t>
  </si>
  <si>
    <t>거주</t>
  </si>
  <si>
    <t>residence</t>
  </si>
  <si>
    <t>C000034</t>
  </si>
  <si>
    <t>porch</t>
  </si>
  <si>
    <t>건축공간</t>
  </si>
  <si>
    <t>architectural space</t>
  </si>
  <si>
    <t>C000035</t>
  </si>
  <si>
    <t>2017.06.01</t>
  </si>
  <si>
    <t>2017.06.02</t>
  </si>
  <si>
    <t>모가울</t>
  </si>
  <si>
    <t>Mogaul</t>
  </si>
  <si>
    <t>IS000017</t>
  </si>
  <si>
    <t>박훈 유허지</t>
  </si>
  <si>
    <t>place of Bak Hun's exile</t>
  </si>
  <si>
    <t>IS000018</t>
  </si>
  <si>
    <t>한문</t>
  </si>
  <si>
    <t>classical Chinese</t>
  </si>
  <si>
    <t>C000036</t>
  </si>
  <si>
    <t>sages</t>
  </si>
  <si>
    <t>CT000136</t>
  </si>
  <si>
    <t>CT000137</t>
  </si>
  <si>
    <t>CT000138</t>
  </si>
  <si>
    <t>CT000139</t>
  </si>
  <si>
    <t>filial pavilion</t>
  </si>
  <si>
    <t>CT0001040</t>
  </si>
  <si>
    <t>CT000141</t>
  </si>
  <si>
    <t>CT000142</t>
  </si>
  <si>
    <t>CT000143</t>
  </si>
  <si>
    <t>CT000144</t>
  </si>
  <si>
    <t>sage</t>
  </si>
  <si>
    <t>시험</t>
  </si>
  <si>
    <t>Lady Bak</t>
  </si>
  <si>
    <t>Han Geum-seom</t>
  </si>
  <si>
    <t>Yi Yang-nyeo</t>
  </si>
  <si>
    <t>Lady Jeong</t>
  </si>
  <si>
    <t>Yi Jae-hak</t>
  </si>
  <si>
    <t>Wa general (unknown)</t>
  </si>
  <si>
    <t>한금섬</t>
  </si>
  <si>
    <t>이양녀</t>
  </si>
  <si>
    <t>Stupa of Monk Seonjeong</t>
  </si>
  <si>
    <t>Sarira of Monk Seonjeong</t>
  </si>
  <si>
    <t>IL000008</t>
  </si>
  <si>
    <t>IL000009</t>
  </si>
  <si>
    <t>박훈 신도비 후면 글</t>
  </si>
  <si>
    <t>박훈 신도비 제전</t>
  </si>
  <si>
    <t>잘 보존되어 있다</t>
  </si>
  <si>
    <t>well-preserved</t>
  </si>
  <si>
    <t>CD000009</t>
  </si>
  <si>
    <t>지붕돌</t>
  </si>
  <si>
    <t>모루돌</t>
  </si>
  <si>
    <t>몸돌</t>
  </si>
  <si>
    <t>roof stone</t>
  </si>
  <si>
    <t>base stone</t>
  </si>
  <si>
    <t>body stone</t>
  </si>
  <si>
    <t>CT000145</t>
  </si>
  <si>
    <t>CT000146</t>
  </si>
  <si>
    <t>CT000147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</si>
</sst>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color theme="1"/>
      <name val="Malgun Gothic Semilight"/>
      <family val="2"/>
    </font>
    <font>
      <b/>
      <sz val="8"/>
      <color theme="1"/>
      <name val="Malgun Gothic Semilight"/>
      <family val="2"/>
    </font>
    <font>
      <sz val="8"/>
      <color theme="1"/>
      <name val="Malgun Gothic Semilight"/>
      <family val="2"/>
    </font>
    <font>
      <u/>
      <sz val="10"/>
      <color theme="10"/>
      <name val="Malgun Gothic Semilight"/>
      <family val="2"/>
    </font>
    <font>
      <u/>
      <sz val="8"/>
      <color theme="10"/>
      <name val="Malgun Gothic Semilight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/>
    <xf numFmtId="0" fontId="3" fillId="0" borderId="0" xfId="1" applyAlignment="1">
      <alignment horizontal="left" vertical="top"/>
    </xf>
    <xf numFmtId="0" fontId="1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/>
    <xf numFmtId="0" fontId="2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a.go.kr/unisearch/images/monument/2016012113585502.JPG" TargetMode="External"/><Relationship Id="rId13" Type="http://schemas.openxmlformats.org/officeDocument/2006/relationships/hyperlink" Target="http://www.cha.go.kr/unisearch/images/monument/2016012113585601.JPG" TargetMode="External"/><Relationship Id="rId18" Type="http://schemas.openxmlformats.org/officeDocument/2006/relationships/hyperlink" Target="http://www.cha.go.kr/unisearch/images/tangible_cult_prop/1638983.jpg" TargetMode="External"/><Relationship Id="rId26" Type="http://schemas.openxmlformats.org/officeDocument/2006/relationships/hyperlink" Target="http://www.cha.go.kr/unisearch/images/monument/2016012113585103.JPG" TargetMode="External"/><Relationship Id="rId3" Type="http://schemas.openxmlformats.org/officeDocument/2006/relationships/hyperlink" Target="http://www.cha.go.kr/unisearch/images/monument/1649731.jpg" TargetMode="External"/><Relationship Id="rId21" Type="http://schemas.openxmlformats.org/officeDocument/2006/relationships/hyperlink" Target="http://www.cha.go.kr/unisearch/images/monument/1649288.jpg" TargetMode="External"/><Relationship Id="rId34" Type="http://schemas.openxmlformats.org/officeDocument/2006/relationships/hyperlink" Target="http://www.k-heritage.tv/DataFolder/Upload/Editor/se20131213162333.jpg" TargetMode="External"/><Relationship Id="rId7" Type="http://schemas.openxmlformats.org/officeDocument/2006/relationships/hyperlink" Target="http://www.cha.go.kr/unisearch/images/monument/2016012113585501.JPG" TargetMode="External"/><Relationship Id="rId12" Type="http://schemas.openxmlformats.org/officeDocument/2006/relationships/hyperlink" Target="http://www.cha.go.kr/unisearch/images/monument/2016012113585603.JPG" TargetMode="External"/><Relationship Id="rId17" Type="http://schemas.openxmlformats.org/officeDocument/2006/relationships/hyperlink" Target="http://www.cha.go.kr/unisearch/images/tangible_cult_prop/1638982.jpg" TargetMode="External"/><Relationship Id="rId25" Type="http://schemas.openxmlformats.org/officeDocument/2006/relationships/hyperlink" Target="http://www.cha.go.kr/unisearch/images/monument/2016012113585102.JPG" TargetMode="External"/><Relationship Id="rId33" Type="http://schemas.openxmlformats.org/officeDocument/2006/relationships/hyperlink" Target="http://www.cha.go.kr/unisearch/images/tangible_cult_prop/1638459.jpg" TargetMode="External"/><Relationship Id="rId2" Type="http://schemas.openxmlformats.org/officeDocument/2006/relationships/hyperlink" Target="http://www.cha.go.kr/unisearch/images/monument/1649908.jpg" TargetMode="External"/><Relationship Id="rId16" Type="http://schemas.openxmlformats.org/officeDocument/2006/relationships/hyperlink" Target="http://www.cha.go.kr/unisearch/images/tangible_cult_prop/1638981.jpg" TargetMode="External"/><Relationship Id="rId20" Type="http://schemas.openxmlformats.org/officeDocument/2006/relationships/hyperlink" Target="http://www.cha.go.kr/unisearch/images/monument/1649280.jpg" TargetMode="External"/><Relationship Id="rId29" Type="http://schemas.openxmlformats.org/officeDocument/2006/relationships/hyperlink" Target="http://www.cha.go.kr/unisearch/images/monument/2016012113585106.JPG" TargetMode="External"/><Relationship Id="rId1" Type="http://schemas.openxmlformats.org/officeDocument/2006/relationships/hyperlink" Target="http://www.cha.go.kr/unisearch/images/monument/1649900.jpg" TargetMode="External"/><Relationship Id="rId6" Type="http://schemas.openxmlformats.org/officeDocument/2006/relationships/hyperlink" Target="http://www.cha.go.kr/unisearch/images/monument/2016012113585500.JPG" TargetMode="External"/><Relationship Id="rId11" Type="http://schemas.openxmlformats.org/officeDocument/2006/relationships/hyperlink" Target="http://www.cha.go.kr/unisearch/images/monument/2016012113585604.JPG" TargetMode="External"/><Relationship Id="rId24" Type="http://schemas.openxmlformats.org/officeDocument/2006/relationships/hyperlink" Target="http://www.cha.go.kr/unisearch/images/monument/2016012113585101.JPG" TargetMode="External"/><Relationship Id="rId32" Type="http://schemas.openxmlformats.org/officeDocument/2006/relationships/hyperlink" Target="http://www.cha.go.kr/unisearch/images/monument/2016012113585202.JPG" TargetMode="External"/><Relationship Id="rId5" Type="http://schemas.openxmlformats.org/officeDocument/2006/relationships/hyperlink" Target="http://www.cha.go.kr/unisearch/images/monument/1649747.jpg" TargetMode="External"/><Relationship Id="rId15" Type="http://schemas.openxmlformats.org/officeDocument/2006/relationships/hyperlink" Target="http://www.cha.go.kr/unisearch/images/monument/2016012113585504.JPG" TargetMode="External"/><Relationship Id="rId23" Type="http://schemas.openxmlformats.org/officeDocument/2006/relationships/hyperlink" Target="http://www.cha.go.kr/unisearch/images/monument/2016012113585100.JPG" TargetMode="External"/><Relationship Id="rId28" Type="http://schemas.openxmlformats.org/officeDocument/2006/relationships/hyperlink" Target="http://www.cha.go.kr/unisearch/images/monument/2016012113585105.JPG" TargetMode="External"/><Relationship Id="rId10" Type="http://schemas.openxmlformats.org/officeDocument/2006/relationships/hyperlink" Target="http://www.cha.go.kr/unisearch/images/monument/2016012113585605.JPG" TargetMode="External"/><Relationship Id="rId19" Type="http://schemas.openxmlformats.org/officeDocument/2006/relationships/hyperlink" Target="http://www.cha.go.kr/unisearch/images/tangible_cult_prop/1638679.jpg" TargetMode="External"/><Relationship Id="rId31" Type="http://schemas.openxmlformats.org/officeDocument/2006/relationships/hyperlink" Target="http://www.cha.go.kr/unisearch/images/monument/2016012113585201.JPG" TargetMode="External"/><Relationship Id="rId4" Type="http://schemas.openxmlformats.org/officeDocument/2006/relationships/hyperlink" Target="http://www.cha.go.kr/unisearch/images/monument/1649739.jpg" TargetMode="External"/><Relationship Id="rId9" Type="http://schemas.openxmlformats.org/officeDocument/2006/relationships/hyperlink" Target="http://www.cha.go.kr/unisearch/images/monument/2016012113585606.JPG" TargetMode="External"/><Relationship Id="rId14" Type="http://schemas.openxmlformats.org/officeDocument/2006/relationships/hyperlink" Target="http://www.cha.go.kr/unisearch/images/monument/2016012113585505.JPG" TargetMode="External"/><Relationship Id="rId22" Type="http://schemas.openxmlformats.org/officeDocument/2006/relationships/hyperlink" Target="http://www.cha.go.kr/unisearch/images/monument/1649296.jpg" TargetMode="External"/><Relationship Id="rId27" Type="http://schemas.openxmlformats.org/officeDocument/2006/relationships/hyperlink" Target="http://www.cha.go.kr/unisearch/images/monument/2016012113585104.JPG" TargetMode="External"/><Relationship Id="rId30" Type="http://schemas.openxmlformats.org/officeDocument/2006/relationships/hyperlink" Target="http://www.cha.go.kr/unisearch/images/monument/2016012113585200.JPG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a.go.kr/korea/heritage/search/Culresult_Db_View.jsp?mc=NS_04_03_02&amp;VdkVgwKey=23,00660000,33" TargetMode="External"/><Relationship Id="rId3" Type="http://schemas.openxmlformats.org/officeDocument/2006/relationships/hyperlink" Target="http://www.k-heritage.tv/brd/board/275/L/CATEGORY/327/menu/253?brdType=R&amp;thisPage=1&amp;bbIdx=4929&amp;searchField=&amp;searchText=" TargetMode="External"/><Relationship Id="rId7" Type="http://schemas.openxmlformats.org/officeDocument/2006/relationships/hyperlink" Target="http://dh.aks.ac.kr/~heritage/wiki/index.php/%EC%B2%AD%EC%A3%BC_%EC%86%A1%EC%83%81%ED%98%84_%EB%AC%98%EC%86%8C_%EB%B0%8F_%EC%8B%A0%EB%8F%84%EB%B9%84" TargetMode="External"/><Relationship Id="rId2" Type="http://schemas.openxmlformats.org/officeDocument/2006/relationships/hyperlink" Target="http://blog.daum.net/_blog/BlogTypeView.do?blogid=0FRlR&amp;articleno=11295592&amp;categoryId=696631&amp;regdt=20100728075245" TargetMode="External"/><Relationship Id="rId1" Type="http://schemas.openxmlformats.org/officeDocument/2006/relationships/hyperlink" Target="https://www.khanacademy.org/humanities/art-asia/korea-japan/joseon-dynasty/a/sin-sukju" TargetMode="External"/><Relationship Id="rId6" Type="http://schemas.openxmlformats.org/officeDocument/2006/relationships/hyperlink" Target="http://cafe.daum.net/_c21_/bbs_search_read?grpid=1If5X&amp;fldid=K2g8&amp;datanum=822&amp;q=%BC%DB%BB%F3%C7%F6&amp;_referer=V7kfJwkeLEGMZxGlgqZEmcUAwh1l2A57KGJCxN9BOE8kKs4B_6EY7w00" TargetMode="External"/><Relationship Id="rId5" Type="http://schemas.openxmlformats.org/officeDocument/2006/relationships/hyperlink" Target="http://www.seowonheritage.org/%EC%84%9C%EC%9B%90%EC%9C%84%EC%B9%98%EB%8F%84/178-%EC%8B%A0%ED%95%AD%EC%84%9C%EC%9B%90" TargetMode="External"/><Relationship Id="rId4" Type="http://schemas.openxmlformats.org/officeDocument/2006/relationships/hyperlink" Target="http://www.cha.go.kr/korea/heritage/search/Culresult_Db_View.jsp?mc=NS_04_03_02&amp;VdkVgwKey=23,00420000,33" TargetMode="External"/><Relationship Id="rId9" Type="http://schemas.openxmlformats.org/officeDocument/2006/relationships/hyperlink" Target="http://dh.aks.ac.kr/~heritage/wiki/index.php/%EC%B2%AD%EC%A3%BC_%EC%97%AC%EC%82%B0%EC%86%A1%EC%94%A8_%EC%A0%95%EB%A0%A4%EA%B0%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ncykorea.aks.ac.kr/Contents/Index?contents_id=E0031064" TargetMode="External"/><Relationship Id="rId2" Type="http://schemas.openxmlformats.org/officeDocument/2006/relationships/hyperlink" Target="http://encykorea.aks.ac.kr/Contents/Index?contents_id=E0029849" TargetMode="External"/><Relationship Id="rId1" Type="http://schemas.openxmlformats.org/officeDocument/2006/relationships/hyperlink" Target="http://encykorea.aks.ac.kr/Contents/Index?contents_id=E003313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yndseytwining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ySplit="1" topLeftCell="A2" activePane="bottomLeft" state="frozen"/>
      <selection pane="bottomLeft" activeCell="K2" sqref="K2:K31"/>
    </sheetView>
  </sheetViews>
  <sheetFormatPr defaultRowHeight="11.5" x14ac:dyDescent="0.45"/>
  <cols>
    <col min="1" max="1" width="7.36328125" style="7" customWidth="1"/>
    <col min="2" max="2" width="14.54296875" style="7" customWidth="1"/>
    <col min="3" max="3" width="21.36328125" style="2" customWidth="1"/>
    <col min="4" max="4" width="7.6328125" style="2" customWidth="1"/>
    <col min="5" max="5" width="4.90625" style="2" customWidth="1"/>
    <col min="6" max="6" width="6" style="2" customWidth="1"/>
    <col min="7" max="7" width="7.36328125" style="2" customWidth="1"/>
    <col min="8" max="8" width="9.36328125" style="2" customWidth="1"/>
    <col min="9" max="9" width="7.08984375" style="7" customWidth="1"/>
    <col min="10" max="10" width="4.54296875" style="2" customWidth="1"/>
    <col min="11" max="11" width="43.1796875" style="7" customWidth="1"/>
    <col min="12" max="16384" width="8.7265625" style="2"/>
  </cols>
  <sheetData>
    <row r="1" spans="1:11" s="1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1" t="s">
        <v>2</v>
      </c>
      <c r="H1" s="1" t="s">
        <v>3</v>
      </c>
      <c r="I1" s="6" t="s">
        <v>1</v>
      </c>
      <c r="J1" s="1" t="s">
        <v>10</v>
      </c>
      <c r="K1" s="6" t="s">
        <v>11</v>
      </c>
    </row>
    <row r="2" spans="1:11" x14ac:dyDescent="0.45">
      <c r="A2" s="7" t="s">
        <v>919</v>
      </c>
      <c r="B2" s="7" t="s">
        <v>663</v>
      </c>
      <c r="C2" s="2" t="s">
        <v>683</v>
      </c>
      <c r="J2" s="2">
        <v>1</v>
      </c>
      <c r="K2" s="7" t="str">
        <f>"create(a"&amp;J2&amp;":concept{id: """&amp;A2&amp;""", kr: """&amp;B2&amp;""", en: """&amp;C2&amp;""", ch: """&amp;D2&amp;""", rr: """&amp;E2&amp;""", mr: """&amp;F2&amp;""", URI: """&amp;I2&amp;""", def_kr: """&amp;G2&amp;""", def_en: """&amp;H2&amp;"""})"</f>
        <v>create(a1:concept{id: "C000012", kr: "구름", en: "cloud", ch: "", rr: "", mr: "", URI: "", def_kr: "", def_en: ""})</v>
      </c>
    </row>
    <row r="3" spans="1:11" x14ac:dyDescent="0.45">
      <c r="A3" s="7" t="s">
        <v>843</v>
      </c>
      <c r="B3" s="7" t="s">
        <v>601</v>
      </c>
      <c r="C3" s="2" t="s">
        <v>618</v>
      </c>
      <c r="J3" s="2">
        <v>2</v>
      </c>
      <c r="K3" s="7" t="str">
        <f t="shared" ref="K3:K31" si="0">"create(a"&amp;J3&amp;":concept{id: """&amp;A3&amp;""", kr: """&amp;B3&amp;""", en: """&amp;C3&amp;""", ch: """&amp;D3&amp;""", rr: """&amp;E3&amp;""", mr: """&amp;F3&amp;""", URI: """&amp;I3&amp;""", def_kr: """&amp;G3&amp;""", def_en: """&amp;H3&amp;"""})"</f>
        <v>create(a2:concept{id: "C000001", kr: "유교교육", en: "Confucian education", ch: "", rr: "", mr: "", URI: "", def_kr: "", def_en: ""})</v>
      </c>
    </row>
    <row r="4" spans="1:11" x14ac:dyDescent="0.45">
      <c r="A4" s="7" t="s">
        <v>844</v>
      </c>
      <c r="B4" s="7" t="s">
        <v>617</v>
      </c>
      <c r="C4" s="2" t="s">
        <v>643</v>
      </c>
      <c r="J4" s="2">
        <v>3</v>
      </c>
      <c r="K4" s="7" t="str">
        <f t="shared" si="0"/>
        <v>create(a3:concept{id: "C000002", kr: "문묘의 제향 행사", en: "Confucian ritual events", ch: "", rr: "", mr: "", URI: "", def_kr: "", def_en: ""})</v>
      </c>
    </row>
    <row r="5" spans="1:11" x14ac:dyDescent="0.45">
      <c r="A5" s="7" t="s">
        <v>920</v>
      </c>
      <c r="B5" s="7" t="s">
        <v>670</v>
      </c>
      <c r="C5" s="2" t="s">
        <v>685</v>
      </c>
      <c r="J5" s="2">
        <v>4</v>
      </c>
      <c r="K5" s="7" t="str">
        <f t="shared" si="0"/>
        <v>create(a4:concept{id: "C000013", kr: "당시의 복식제도", en: "contemporary attire system", ch: "", rr: "", mr: "", URI: "", def_kr: "", def_en: ""})</v>
      </c>
    </row>
    <row r="6" spans="1:11" x14ac:dyDescent="0.45">
      <c r="A6" s="7" t="s">
        <v>921</v>
      </c>
      <c r="B6" s="7" t="s">
        <v>653</v>
      </c>
      <c r="C6" s="2" t="s">
        <v>689</v>
      </c>
      <c r="J6" s="2">
        <v>5</v>
      </c>
      <c r="K6" s="7" t="str">
        <f t="shared" si="0"/>
        <v>create(a5:concept{id: "C000014", kr: "자수", en: "embroidery", ch: "", rr: "", mr: "", URI: "", def_kr: "", def_en: ""})</v>
      </c>
    </row>
    <row r="7" spans="1:11" x14ac:dyDescent="0.45">
      <c r="A7" s="7" t="s">
        <v>922</v>
      </c>
      <c r="B7" s="7" t="s">
        <v>652</v>
      </c>
      <c r="C7" s="2" t="s">
        <v>688</v>
      </c>
      <c r="J7" s="2">
        <v>6</v>
      </c>
      <c r="K7" s="7" t="str">
        <f t="shared" si="0"/>
        <v>create(a6:concept{id: "C000015", kr: "금박", en: "gold leaf", ch: "", rr: "", mr: "", URI: "", def_kr: "", def_en: ""})</v>
      </c>
    </row>
    <row r="8" spans="1:11" x14ac:dyDescent="0.45">
      <c r="A8" s="7" t="s">
        <v>845</v>
      </c>
      <c r="B8" s="7" t="s">
        <v>544</v>
      </c>
      <c r="C8" s="2" t="s">
        <v>545</v>
      </c>
      <c r="J8" s="2">
        <v>7</v>
      </c>
      <c r="K8" s="7" t="str">
        <f t="shared" si="0"/>
        <v>create(a7:concept{id: "C000003", kr: "유배생활", en: "life of exile", ch: "", rr: "", mr: "", URI: "", def_kr: "", def_en: ""})</v>
      </c>
    </row>
    <row r="9" spans="1:11" x14ac:dyDescent="0.45">
      <c r="A9" s="7" t="s">
        <v>846</v>
      </c>
      <c r="B9" s="7" t="s">
        <v>546</v>
      </c>
      <c r="C9" s="2" t="s">
        <v>547</v>
      </c>
      <c r="J9" s="2">
        <v>8</v>
      </c>
      <c r="K9" s="7" t="str">
        <f t="shared" si="0"/>
        <v>create(a8:concept{id: "C000004", kr: "외가", en: "maternal home", ch: "", rr: "", mr: "", URI: "", def_kr: "", def_en: ""})</v>
      </c>
    </row>
    <row r="10" spans="1:11" x14ac:dyDescent="0.45">
      <c r="A10" s="7" t="s">
        <v>923</v>
      </c>
      <c r="B10" s="7" t="s">
        <v>666</v>
      </c>
      <c r="C10" s="2" t="s">
        <v>669</v>
      </c>
      <c r="D10" s="2" t="s">
        <v>665</v>
      </c>
      <c r="J10" s="2">
        <v>9</v>
      </c>
      <c r="K10" s="7" t="str">
        <f t="shared" si="0"/>
        <v>create(a9:concept{id: "C000016", kr: "금계", en: "peacock", ch: "金鷄", rr: "", mr: "", URI: "", def_kr: "", def_en: ""})</v>
      </c>
    </row>
    <row r="11" spans="1:11" x14ac:dyDescent="0.45">
      <c r="A11" s="7" t="s">
        <v>924</v>
      </c>
      <c r="B11" s="7" t="s">
        <v>667</v>
      </c>
      <c r="C11" s="2" t="s">
        <v>668</v>
      </c>
      <c r="J11" s="2">
        <v>10</v>
      </c>
      <c r="K11" s="7" t="str">
        <f t="shared" si="0"/>
        <v>create(a10:concept{id: "C000017", kr: "모란", en: "peony", ch: "", rr: "", mr: "", URI: "", def_kr: "", def_en: ""})</v>
      </c>
    </row>
    <row r="12" spans="1:11" x14ac:dyDescent="0.45">
      <c r="A12" s="7" t="s">
        <v>925</v>
      </c>
      <c r="B12" s="7" t="s">
        <v>664</v>
      </c>
      <c r="C12" s="2" t="s">
        <v>684</v>
      </c>
      <c r="J12" s="2">
        <v>11</v>
      </c>
      <c r="K12" s="7" t="str">
        <f t="shared" si="0"/>
        <v>create(a11:concept{id: "C000018", kr: "모란과 금계", en: "peony and peacock", ch: "", rr: "", mr: "", URI: "", def_kr: "", def_en: ""})</v>
      </c>
    </row>
    <row r="13" spans="1:11" x14ac:dyDescent="0.45">
      <c r="A13" s="7" t="s">
        <v>847</v>
      </c>
      <c r="B13" s="7" t="s">
        <v>616</v>
      </c>
      <c r="C13" s="2" t="s">
        <v>642</v>
      </c>
      <c r="J13" s="2">
        <v>12</v>
      </c>
      <c r="K13" s="7" t="str">
        <f t="shared" si="0"/>
        <v>create(a12:concept{id: "C000005", kr: "공적교육기능", en: "public education function", ch: "", rr: "", mr: "", URI: "", def_kr: "", def_en: ""})</v>
      </c>
    </row>
    <row r="14" spans="1:11" ht="34.5" x14ac:dyDescent="0.45">
      <c r="A14" s="7" t="s">
        <v>848</v>
      </c>
      <c r="B14" s="7" t="s">
        <v>531</v>
      </c>
      <c r="C14" s="2" t="s">
        <v>948</v>
      </c>
      <c r="J14" s="2">
        <v>13</v>
      </c>
      <c r="K14" s="7" t="str">
        <f t="shared" si="0"/>
        <v>create(a13:concept{id: "C000006", kr: "조선 중기 이후 유림의 동향과 함께 붕당정치", en: "the trends and factional politics of Confucian scholars in after the mid-period of Joseon", ch: "", rr: "", mr: "", URI: "", def_kr: "", def_en: ""})</v>
      </c>
    </row>
    <row r="15" spans="1:11" x14ac:dyDescent="0.45">
      <c r="A15" s="7" t="s">
        <v>946</v>
      </c>
      <c r="B15" s="7" t="s">
        <v>945</v>
      </c>
      <c r="C15" s="2" t="s">
        <v>947</v>
      </c>
      <c r="J15" s="2">
        <v>14</v>
      </c>
      <c r="K15" s="7" t="str">
        <f t="shared" si="0"/>
        <v>create(a14:concept{id: "C000019", kr: "미상", en: "unknown", ch: "", rr: "", mr: "", URI: "", def_kr: "", def_en: ""})</v>
      </c>
    </row>
    <row r="16" spans="1:11" x14ac:dyDescent="0.45">
      <c r="A16" s="7" t="s">
        <v>1052</v>
      </c>
      <c r="B16" s="7" t="s">
        <v>1018</v>
      </c>
      <c r="J16" s="2">
        <v>15</v>
      </c>
      <c r="K16" s="7" t="str">
        <f>"create(a"&amp;J16&amp;":concept{id: """&amp;A16&amp;""", kr: """&amp;B16&amp;""", en: """&amp;C16&amp;""", ch: """&amp;D16&amp;""", rr: """&amp;E16&amp;""", mr: """&amp;F16&amp;""", URI: """&amp;I16&amp;""", def_kr: """&amp;G16&amp;""", def_en: """&amp;H16&amp;"""})"</f>
        <v>create(a15:concept{id: "C000021", kr: "효부", en: "", ch: "", rr: "", mr: "", URI: "", def_kr: "", def_en: ""})</v>
      </c>
    </row>
    <row r="17" spans="1:11" x14ac:dyDescent="0.45">
      <c r="A17" s="7" t="s">
        <v>1053</v>
      </c>
      <c r="B17" s="7" t="s">
        <v>1019</v>
      </c>
      <c r="J17" s="2">
        <v>16</v>
      </c>
      <c r="K17" s="7" t="str">
        <f t="shared" si="0"/>
        <v>create(a16:concept{id: "C000022", kr: "효열", en: "", ch: "", rr: "", mr: "", URI: "", def_kr: "", def_en: ""})</v>
      </c>
    </row>
    <row r="18" spans="1:11" x14ac:dyDescent="0.45">
      <c r="A18" s="7" t="s">
        <v>1054</v>
      </c>
      <c r="B18" s="7" t="s">
        <v>1007</v>
      </c>
      <c r="C18" s="2" t="s">
        <v>1350</v>
      </c>
      <c r="J18" s="2">
        <v>17</v>
      </c>
      <c r="K18" s="7" t="str">
        <f t="shared" si="0"/>
        <v>create(a17:concept{id: "C000023", kr: "정려", en: "commemoration", ch: "", rr: "", mr: "", URI: "", def_kr: "", def_en: ""})</v>
      </c>
    </row>
    <row r="19" spans="1:11" x14ac:dyDescent="0.45">
      <c r="A19" s="7" t="s">
        <v>1055</v>
      </c>
      <c r="B19" s="7" t="s">
        <v>1021</v>
      </c>
      <c r="C19" s="2" t="s">
        <v>1349</v>
      </c>
      <c r="J19" s="2">
        <v>18</v>
      </c>
      <c r="K19" s="7" t="str">
        <f t="shared" si="0"/>
        <v>create(a18:concept{id: "C000024", kr: "열녀", en: "virtuous woman", ch: "", rr: "", mr: "", URI: "", def_kr: "", def_en: ""})</v>
      </c>
    </row>
    <row r="20" spans="1:11" ht="23" x14ac:dyDescent="0.45">
      <c r="A20" s="7" t="s">
        <v>1056</v>
      </c>
      <c r="B20" s="7" t="s">
        <v>1022</v>
      </c>
      <c r="C20" s="2" t="s">
        <v>1351</v>
      </c>
      <c r="D20" s="2" t="s">
        <v>1023</v>
      </c>
      <c r="J20" s="2">
        <v>19</v>
      </c>
      <c r="K20" s="7" t="str">
        <f t="shared" si="0"/>
        <v>create(a19:concept{id: "C000025", kr: "일문삼려", en: "three commemoration in one gate", ch: "一門三閭", rr: "", mr: "", URI: "", def_kr: "", def_en: ""})</v>
      </c>
    </row>
    <row r="21" spans="1:11" x14ac:dyDescent="0.45">
      <c r="A21" s="7" t="s">
        <v>1348</v>
      </c>
      <c r="B21" s="7" t="s">
        <v>1346</v>
      </c>
      <c r="C21" s="2" t="s">
        <v>1347</v>
      </c>
      <c r="J21" s="2">
        <v>20</v>
      </c>
      <c r="K21" s="7" t="str">
        <f t="shared" si="0"/>
        <v>create(a20:concept{id: "C000026", kr: "제사", en: "ancestral ritual", ch: "", rr: "", mr: "", URI: "", def_kr: "", def_en: ""})</v>
      </c>
    </row>
    <row r="22" spans="1:11" x14ac:dyDescent="0.45">
      <c r="A22" s="7" t="s">
        <v>1354</v>
      </c>
      <c r="B22" s="7" t="s">
        <v>1353</v>
      </c>
      <c r="C22" s="2" t="s">
        <v>1352</v>
      </c>
      <c r="J22" s="2">
        <v>21</v>
      </c>
      <c r="K22" s="7" t="str">
        <f t="shared" si="0"/>
        <v>create(a21:concept{id: "C000027", kr: "추측", en: "presumed", ch: "", rr: "", mr: "", URI: "", def_kr: "", def_en: ""})</v>
      </c>
    </row>
    <row r="23" spans="1:11" x14ac:dyDescent="0.45">
      <c r="A23" s="7" t="s">
        <v>1380</v>
      </c>
      <c r="B23" s="7" t="s">
        <v>1403</v>
      </c>
      <c r="C23" s="2" t="s">
        <v>1404</v>
      </c>
      <c r="J23" s="2">
        <v>22</v>
      </c>
      <c r="K23" s="7" t="str">
        <f t="shared" si="0"/>
        <v>create(a22:concept{id: "C000028", kr: "제향", en: "memorial ritual", ch: "", rr: "", mr: "", URI: "", def_kr: "", def_en: ""})</v>
      </c>
    </row>
    <row r="24" spans="1:11" x14ac:dyDescent="0.45">
      <c r="A24" s="7" t="s">
        <v>1381</v>
      </c>
      <c r="B24" s="7" t="s">
        <v>422</v>
      </c>
      <c r="C24" s="2" t="s">
        <v>448</v>
      </c>
      <c r="J24" s="2">
        <v>23</v>
      </c>
      <c r="K24" s="7" t="str">
        <f t="shared" si="0"/>
        <v>create(a23:concept{id: "C000029", kr: "묘소관리", en: "tomb maintenance", ch: "", rr: "", mr: "", URI: "", def_kr: "", def_en: ""})</v>
      </c>
    </row>
    <row r="25" spans="1:11" x14ac:dyDescent="0.45">
      <c r="A25" s="7" t="s">
        <v>1383</v>
      </c>
      <c r="B25" s="7" t="s">
        <v>1402</v>
      </c>
      <c r="C25" s="2" t="s">
        <v>1382</v>
      </c>
      <c r="J25" s="2">
        <v>24</v>
      </c>
      <c r="K25" s="7" t="str">
        <f t="shared" si="0"/>
        <v>create(a24:concept{id: "C000030", kr: "추모", en: "commemoration of the dead", ch: "", rr: "", mr: "", URI: "", def_kr: "", def_en: ""})</v>
      </c>
    </row>
    <row r="26" spans="1:11" x14ac:dyDescent="0.45">
      <c r="A26" s="7" t="s">
        <v>1388</v>
      </c>
      <c r="B26" s="7" t="s">
        <v>1386</v>
      </c>
      <c r="C26" s="2" t="s">
        <v>1185</v>
      </c>
      <c r="J26" s="2">
        <v>25</v>
      </c>
      <c r="K26" s="7" t="str">
        <f t="shared" si="0"/>
        <v>create(a25:concept{id: "C000031", kr: "한국어", en: "Korean", ch: "", rr: "", mr: "", URI: "", def_kr: "", def_en: ""})</v>
      </c>
    </row>
    <row r="27" spans="1:11" x14ac:dyDescent="0.45">
      <c r="A27" s="7" t="s">
        <v>1389</v>
      </c>
      <c r="B27" s="7" t="s">
        <v>1387</v>
      </c>
      <c r="C27" s="2" t="s">
        <v>1184</v>
      </c>
      <c r="J27" s="2">
        <v>26</v>
      </c>
      <c r="K27" s="7" t="str">
        <f t="shared" si="0"/>
        <v>create(a26:concept{id: "C000032", kr: "영어", en: "English", ch: "", rr: "", mr: "", URI: "", def_kr: "", def_en: ""})</v>
      </c>
    </row>
    <row r="28" spans="1:11" x14ac:dyDescent="0.45">
      <c r="A28" s="7" t="s">
        <v>1396</v>
      </c>
      <c r="B28" s="7" t="s">
        <v>1395</v>
      </c>
      <c r="C28" s="2" t="s">
        <v>1397</v>
      </c>
      <c r="J28" s="2">
        <v>27</v>
      </c>
      <c r="K28" s="7" t="str">
        <f t="shared" si="0"/>
        <v>create(a27:concept{id: "C000033", kr: "효", en: "filial piety", ch: "", rr: "", mr: "", URI: "", def_kr: "", def_en: ""})</v>
      </c>
    </row>
    <row r="29" spans="1:11" x14ac:dyDescent="0.3">
      <c r="A29" s="7" t="s">
        <v>1407</v>
      </c>
      <c r="B29" s="13" t="s">
        <v>1405</v>
      </c>
      <c r="C29" s="2" t="s">
        <v>1406</v>
      </c>
      <c r="J29" s="2">
        <v>28</v>
      </c>
      <c r="K29" s="7" t="str">
        <f t="shared" si="0"/>
        <v>create(a28:concept{id: "C000034", kr: "거주", en: "residence", ch: "", rr: "", mr: "", URI: "", def_kr: "", def_en: ""})</v>
      </c>
    </row>
    <row r="30" spans="1:11" x14ac:dyDescent="0.45">
      <c r="A30" s="7" t="s">
        <v>1411</v>
      </c>
      <c r="B30" s="7" t="s">
        <v>1409</v>
      </c>
      <c r="C30" s="2" t="s">
        <v>1410</v>
      </c>
      <c r="J30" s="2">
        <v>29</v>
      </c>
      <c r="K30" s="7" t="str">
        <f t="shared" si="0"/>
        <v>create(a29:concept{id: "C000035", kr: "건축공간", en: "architectural space", ch: "", rr: "", mr: "", URI: "", def_kr: "", def_en: ""})</v>
      </c>
    </row>
    <row r="31" spans="1:11" x14ac:dyDescent="0.45">
      <c r="A31" s="7" t="s">
        <v>1422</v>
      </c>
      <c r="B31" s="7" t="s">
        <v>1420</v>
      </c>
      <c r="C31" s="2" t="s">
        <v>1421</v>
      </c>
      <c r="J31" s="2">
        <v>30</v>
      </c>
      <c r="K31" s="7" t="str">
        <f t="shared" si="0"/>
        <v>create(a30:concept{id: "C000036", kr: "한문", en: "classical Chinese", ch: "", rr: "", mr: "", URI: "", def_kr: "", def_en: ""})</v>
      </c>
    </row>
  </sheetData>
  <autoFilter ref="A1:K196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3" sqref="A3"/>
    </sheetView>
  </sheetViews>
  <sheetFormatPr defaultRowHeight="11.5" x14ac:dyDescent="0.45"/>
  <cols>
    <col min="1" max="1" width="8.7265625" style="7"/>
    <col min="2" max="2" width="13.08984375" style="7" customWidth="1"/>
    <col min="3" max="3" width="18.54296875" style="7" customWidth="1"/>
    <col min="4" max="9" width="8.7265625" style="7"/>
    <col min="10" max="10" width="3.6328125" style="7" customWidth="1"/>
    <col min="11" max="16384" width="8.7265625" style="7"/>
  </cols>
  <sheetData>
    <row r="1" spans="1:11" s="6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6" t="s">
        <v>2</v>
      </c>
      <c r="I1" s="6" t="s">
        <v>3</v>
      </c>
      <c r="J1" s="6" t="s">
        <v>10</v>
      </c>
      <c r="K1" s="6" t="s">
        <v>11</v>
      </c>
    </row>
    <row r="2" spans="1:11" x14ac:dyDescent="0.45">
      <c r="A2" s="7" t="s">
        <v>995</v>
      </c>
      <c r="B2" s="7" t="s">
        <v>108</v>
      </c>
      <c r="C2" s="7" t="s">
        <v>109</v>
      </c>
      <c r="D2" s="7" t="s">
        <v>110</v>
      </c>
      <c r="J2" s="7">
        <v>1</v>
      </c>
      <c r="K2" s="7" t="str">
        <f>"create(a"&amp;J2&amp;":tangibleobject{id: """&amp;A2&amp;""", kr: """&amp;B2&amp;""", en: """&amp;C2&amp;""", ch: """&amp;D2&amp;""", rr: """&amp;E2&amp;""", mr: """&amp;F2&amp;""", URI: """&amp;G2&amp;""", def_kr: """&amp;H2&amp;""", def_en: """&amp;I2&amp;"""})"</f>
        <v>create(a1:tangibleobject{id: "TC00001", kr: "청주 신채호 사당 및 묘소", en: "Shrine and Tomb of Sin Chae-ho, Cheongju", ch: "淸州 申采浩 祠堂 및 墓所", rr: "", mr: "", URI: "", def_kr: "", def_en: ""})</v>
      </c>
    </row>
    <row r="3" spans="1:11" x14ac:dyDescent="0.45">
      <c r="A3" s="7" t="s">
        <v>996</v>
      </c>
      <c r="B3" s="7" t="s">
        <v>131</v>
      </c>
      <c r="C3" s="7" t="s">
        <v>132</v>
      </c>
      <c r="D3" s="7" t="s">
        <v>133</v>
      </c>
      <c r="J3" s="7">
        <v>2</v>
      </c>
      <c r="K3" s="7" t="str">
        <f t="shared" ref="K3:K11" si="0">"create(a"&amp;J3&amp;":tangibleobject{id: """&amp;A3&amp;""", kr: """&amp;B3&amp;""", en: """&amp;C3&amp;""", ch: """&amp;D3&amp;""", rr: """&amp;E3&amp;""", mr: """&amp;F3&amp;""", URI: """&amp;G3&amp;""", def_kr: """&amp;H3&amp;""", def_en: """&amp;I3&amp;"""})"</f>
        <v>create(a2:tangibleobject{id: "TC00002", kr: "청주향교", en: "Cheongjuhyanggyo Local Confucian School", ch: "淸州鄕校", rr: "", mr: "", URI: "", def_kr: "", def_en: ""})</v>
      </c>
    </row>
    <row r="4" spans="1:11" x14ac:dyDescent="0.45">
      <c r="A4" s="7" t="s">
        <v>992</v>
      </c>
      <c r="B4" s="7" t="s">
        <v>262</v>
      </c>
      <c r="C4" s="7" t="s">
        <v>264</v>
      </c>
      <c r="D4" s="7" t="s">
        <v>263</v>
      </c>
      <c r="J4" s="7">
        <v>3</v>
      </c>
      <c r="K4" s="7" t="str">
        <f t="shared" si="0"/>
        <v>create(a3:tangibleobject{id: "TC00003", kr: "청주 신항서원", en: "Sinhangseowon Confucian Academy, Cheongju", ch: "淸州 莘巷書院", rr: "", mr: "", URI: "", def_kr: "", def_en: ""})</v>
      </c>
    </row>
    <row r="5" spans="1:11" x14ac:dyDescent="0.45">
      <c r="A5" s="7" t="s">
        <v>993</v>
      </c>
      <c r="B5" s="7" t="s">
        <v>248</v>
      </c>
      <c r="C5" s="7" t="s">
        <v>249</v>
      </c>
      <c r="D5" s="7" t="s">
        <v>250</v>
      </c>
      <c r="J5" s="7">
        <v>4</v>
      </c>
      <c r="K5" s="7" t="str">
        <f t="shared" si="0"/>
        <v>create(a4:tangibleobject{id: "TC00004", kr: "청주 수천암", en: "Sucheonam Ritual House, Cheongju", ch: "淸州 水泉庵", rr: "", mr: "", URI: "", def_kr: "", def_en: ""})</v>
      </c>
    </row>
    <row r="6" spans="1:11" x14ac:dyDescent="0.45">
      <c r="A6" s="7" t="s">
        <v>994</v>
      </c>
      <c r="B6" s="7" t="s">
        <v>956</v>
      </c>
      <c r="C6" s="7" t="s">
        <v>958</v>
      </c>
      <c r="D6" s="7" t="s">
        <v>957</v>
      </c>
      <c r="J6" s="7">
        <v>5</v>
      </c>
      <c r="K6" s="7" t="str">
        <f t="shared" si="0"/>
        <v>create(a5:tangibleobject{id: "TC00005", kr: "청주 송상현 묘소 및 신도비", en: "Tomb of Song Sang-hyeon and Stele, Cheongju", ch: "淸州 宋象賢 墓所 및 神道碑", rr: "", mr: "", URI: "", def_kr: "", def_en: ""})</v>
      </c>
    </row>
    <row r="7" spans="1:11" x14ac:dyDescent="0.45">
      <c r="A7" s="7" t="s">
        <v>1051</v>
      </c>
      <c r="B7" s="7" t="s">
        <v>999</v>
      </c>
      <c r="C7" s="7" t="s">
        <v>998</v>
      </c>
      <c r="D7" s="7" t="s">
        <v>1000</v>
      </c>
      <c r="J7" s="7">
        <v>6</v>
      </c>
      <c r="K7" s="7" t="str">
        <f t="shared" si="0"/>
        <v>create(a6:tangibleobject{id: "TC00006", kr: "청주 여산송씨 정려각", en: "Commemorative Pavilions for the Yeosan Song Clan, Cheongju", ch: "淸州 礪山宋氏 旌閭閣", rr: "", mr: "", URI: "", def_kr: "", def_en: ""})</v>
      </c>
    </row>
    <row r="8" spans="1:11" x14ac:dyDescent="0.45">
      <c r="A8" s="7" t="s">
        <v>1197</v>
      </c>
      <c r="B8" s="7" t="s">
        <v>282</v>
      </c>
      <c r="C8" s="7" t="s">
        <v>284</v>
      </c>
      <c r="D8" s="7" t="s">
        <v>283</v>
      </c>
      <c r="J8" s="7">
        <v>7</v>
      </c>
      <c r="K8" s="7" t="str">
        <f t="shared" si="0"/>
        <v>create(a7:tangibleobject{id: "TC00007", kr: "청주 충렬사", en: "Chungnyeolsa Shrine, Cheongju", ch: "淸州 忠烈祠", rr: "", mr: "", URI: "", def_kr: "", def_en: ""})</v>
      </c>
    </row>
    <row r="9" spans="1:11" x14ac:dyDescent="0.45">
      <c r="A9" s="7" t="s">
        <v>1318</v>
      </c>
      <c r="B9" s="7" t="s">
        <v>1132</v>
      </c>
      <c r="D9" s="7" t="s">
        <v>1317</v>
      </c>
      <c r="J9" s="7">
        <v>8</v>
      </c>
      <c r="K9" s="7" t="str">
        <f t="shared" si="0"/>
        <v>create(a8:tangibleobject{id: "TC00008", kr: "충렬사", en: "", ch: "忠烈祠", rr: "", mr: "", URI: "", def_kr: "", def_en: ""})</v>
      </c>
    </row>
    <row r="10" spans="1:11" x14ac:dyDescent="0.45">
      <c r="A10" s="7" t="s">
        <v>1319</v>
      </c>
      <c r="B10" s="7" t="s">
        <v>1315</v>
      </c>
      <c r="J10" s="7">
        <v>9</v>
      </c>
      <c r="K10" s="7" t="str">
        <f t="shared" si="0"/>
        <v>create(a9:tangibleobject{id: "TC00009", kr: "개성 숭절사", en: "", ch: "", rr: "", mr: "", URI: "", def_kr: "", def_en: ""})</v>
      </c>
    </row>
    <row r="11" spans="1:11" x14ac:dyDescent="0.45">
      <c r="A11" s="7" t="s">
        <v>1320</v>
      </c>
      <c r="B11" s="7" t="s">
        <v>1316</v>
      </c>
      <c r="J11" s="7">
        <v>10</v>
      </c>
      <c r="K11" s="7" t="str">
        <f t="shared" si="0"/>
        <v>create(a10:tangibleobject{id: "TC00010", kr: "고분 정충사", en: "", ch: "", rr: "", mr: "", URI: "", def_kr: "", def_en: ""})</v>
      </c>
    </row>
  </sheetData>
  <autoFilter ref="A1:O6"/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2" sqref="K2:K8"/>
    </sheetView>
  </sheetViews>
  <sheetFormatPr defaultRowHeight="16" x14ac:dyDescent="0.45"/>
  <cols>
    <col min="10" max="10" width="4.5429687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23" x14ac:dyDescent="0.45">
      <c r="A2" s="7" t="s">
        <v>854</v>
      </c>
      <c r="B2" s="7" t="s">
        <v>614</v>
      </c>
      <c r="C2" s="2" t="s">
        <v>640</v>
      </c>
      <c r="G2" s="7"/>
      <c r="J2" s="2">
        <v>1</v>
      </c>
      <c r="K2" s="7" t="str">
        <f>"create(a"&amp;J2&amp;":event{id: """&amp;A2&amp;""", kr: """&amp;B2&amp;""", en: """&amp;C2&amp;""", ch: """&amp;D2&amp;""", rr: """&amp;E2&amp;""", mr: """&amp;F2&amp;""", URI: """&amp;G2&amp;""", def_kr: """&amp;H2&amp;""", def_en: """&amp;I2&amp;"""})"</f>
        <v>create(a1:event{id: "IE000001", kr: "갑오개혁", en: "Gabo Reform", ch: "", rr: "", mr: "", URI: "", def_kr: "", def_en: ""})</v>
      </c>
    </row>
    <row r="3" spans="1:11" s="2" customFormat="1" ht="34.5" x14ac:dyDescent="0.45">
      <c r="A3" s="7" t="s">
        <v>855</v>
      </c>
      <c r="B3" s="7" t="s">
        <v>409</v>
      </c>
      <c r="C3" s="2" t="s">
        <v>451</v>
      </c>
      <c r="D3" s="2" t="s">
        <v>408</v>
      </c>
      <c r="G3" s="7"/>
      <c r="J3" s="2">
        <v>2</v>
      </c>
      <c r="K3" s="7" t="str">
        <f t="shared" ref="K3:K8" si="0">"create(a"&amp;J3&amp;":event{id: """&amp;A3&amp;""", kr: """&amp;B3&amp;""", en: """&amp;C3&amp;""", ch: """&amp;D3&amp;""", rr: """&amp;E3&amp;""", mr: """&amp;F3&amp;""", URI: """&amp;G3&amp;""", def_kr: """&amp;H3&amp;""", def_en: """&amp;I3&amp;"""})"</f>
        <v>create(a2:event{id: "IE000002", kr: "기묘사화", en: "Gimyo Literati Purge", ch: "己卯士禍", rr: "", mr: "", URI: "", def_kr: "", def_en: ""})</v>
      </c>
    </row>
    <row r="4" spans="1:11" s="2" customFormat="1" ht="57.5" x14ac:dyDescent="0.45">
      <c r="A4" s="7" t="s">
        <v>856</v>
      </c>
      <c r="B4" s="7" t="s">
        <v>615</v>
      </c>
      <c r="C4" s="2" t="s">
        <v>641</v>
      </c>
      <c r="G4" s="7"/>
      <c r="J4" s="2">
        <v>3</v>
      </c>
      <c r="K4" s="7" t="str">
        <f t="shared" si="0"/>
        <v>create(a3:event{id: "IE000003", kr: "근대교육제도의 시행", en: "implementation of modern education system", ch: "", rr: "", mr: "", URI: "", def_kr: "", def_en: ""})</v>
      </c>
    </row>
    <row r="5" spans="1:11" s="2" customFormat="1" ht="92" x14ac:dyDescent="0.45">
      <c r="A5" s="7" t="s">
        <v>857</v>
      </c>
      <c r="B5" s="7" t="s">
        <v>322</v>
      </c>
      <c r="C5" s="2" t="s">
        <v>335</v>
      </c>
      <c r="G5" s="7"/>
      <c r="I5" s="2" t="s">
        <v>1323</v>
      </c>
      <c r="J5" s="2">
        <v>4</v>
      </c>
      <c r="K5" s="7" t="str">
        <f t="shared" si="0"/>
        <v>create(a4:event{id: "IE000004", kr: "임진왜란", en: "the Imjin War", ch: "", rr: "", mr: "", URI: "", def_kr: "", def_en: "the Japanese invasions of the Korean peninsula between 1592 and 1598 "})</v>
      </c>
    </row>
    <row r="6" spans="1:11" s="2" customFormat="1" ht="11.5" x14ac:dyDescent="0.45">
      <c r="A6" s="7" t="s">
        <v>858</v>
      </c>
      <c r="B6" s="7" t="s">
        <v>480</v>
      </c>
      <c r="G6" s="7"/>
      <c r="J6" s="2">
        <v>5</v>
      </c>
      <c r="K6" s="7" t="str">
        <f t="shared" si="0"/>
        <v>create(a5:event{id: "IE000005", kr: "서원철폐령", en: "", ch: "", rr: "", mr: "", URI: "", def_kr: "", def_en: ""})</v>
      </c>
    </row>
    <row r="7" spans="1:11" s="2" customFormat="1" ht="11.5" x14ac:dyDescent="0.45">
      <c r="A7" s="7" t="s">
        <v>859</v>
      </c>
      <c r="B7" s="7" t="s">
        <v>583</v>
      </c>
      <c r="D7" s="2" t="s">
        <v>582</v>
      </c>
      <c r="G7" s="7"/>
      <c r="J7" s="2">
        <v>6</v>
      </c>
      <c r="K7" s="7" t="str">
        <f t="shared" si="0"/>
        <v>create(a6:event{id: "IE000008", kr: "계유정난", en: "", ch: "癸酉靖難", rr: "", mr: "", URI: "", def_kr: "", def_en: ""})</v>
      </c>
    </row>
    <row r="8" spans="1:11" ht="34.5" x14ac:dyDescent="0.45">
      <c r="A8" s="7" t="s">
        <v>1359</v>
      </c>
      <c r="B8" s="7" t="s">
        <v>1364</v>
      </c>
      <c r="C8" s="2" t="s">
        <v>1363</v>
      </c>
      <c r="J8" s="2">
        <v>7</v>
      </c>
      <c r="K8" s="7" t="str">
        <f t="shared" si="0"/>
        <v>create(a7:event{id: "IE000009", kr: "동내성 전투", en: "Siege of Dongnaeseong Fortress", ch: "", rr: "", mr: "", URI: "", def_kr: "", def_en: ""})</v>
      </c>
    </row>
  </sheetData>
  <autoFilter ref="A1:K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:XFD2"/>
    </sheetView>
  </sheetViews>
  <sheetFormatPr defaultRowHeight="16" x14ac:dyDescent="0.45"/>
  <cols>
    <col min="2" max="2" width="14.26953125" customWidth="1"/>
    <col min="10" max="10" width="4.45312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23" x14ac:dyDescent="0.45">
      <c r="A2" s="7" t="s">
        <v>860</v>
      </c>
      <c r="B2" s="7" t="s">
        <v>31</v>
      </c>
      <c r="C2" s="2" t="s">
        <v>48</v>
      </c>
      <c r="D2" s="2" t="s">
        <v>34</v>
      </c>
      <c r="E2" s="2" t="s">
        <v>46</v>
      </c>
      <c r="F2" s="2" t="s">
        <v>47</v>
      </c>
      <c r="G2" s="7"/>
      <c r="J2" s="2">
        <v>2</v>
      </c>
      <c r="K2" s="7" t="str">
        <f t="shared" ref="K2:K10" si="0">"create(a"&amp;J2&amp;":group{id: """&amp;A2&amp;""", kr: """&amp;B2&amp;""", en: """&amp;C2&amp;""", ch: """&amp;D2&amp;""", rr: """&amp;E2&amp;""", mr: """&amp;F2&amp;""", URI: """&amp;G2&amp;""", def_kr: """&amp;H2&amp;""", def_en: """&amp;I2&amp;"""})"</f>
        <v>create(a2:group{id: "PG000002", kr: "고령신씨", en: "Goryeong Sin clan", ch: "高靈申氏", rr: "Goryeongsinssi", mr: "Koryŏngshinssi", URI: "", def_kr: "", def_en: ""})</v>
      </c>
    </row>
    <row r="3" spans="1:11" s="2" customFormat="1" ht="23" x14ac:dyDescent="0.45">
      <c r="A3" s="7" t="s">
        <v>861</v>
      </c>
      <c r="B3" s="7" t="s">
        <v>56</v>
      </c>
      <c r="C3" s="2" t="s">
        <v>55</v>
      </c>
      <c r="D3" s="2" t="s">
        <v>54</v>
      </c>
      <c r="E3" s="2" t="s">
        <v>57</v>
      </c>
      <c r="F3" s="2" t="s">
        <v>58</v>
      </c>
      <c r="G3" s="7"/>
      <c r="J3" s="2">
        <v>3</v>
      </c>
      <c r="K3" s="7" t="str">
        <f t="shared" si="0"/>
        <v>create(a3:group{id: "PG000003", kr: "청송심씨", en: "Cheongsong Sim clan", ch: "靑松沈氏", rr: "Cheongsongsimssi", mr: "Ch'ŏngsongshimssi", URI: "", def_kr: "", def_en: ""})</v>
      </c>
    </row>
    <row r="4" spans="1:11" s="2" customFormat="1" ht="23" x14ac:dyDescent="0.45">
      <c r="A4" s="7" t="s">
        <v>862</v>
      </c>
      <c r="B4" s="7" t="s">
        <v>244</v>
      </c>
      <c r="C4" s="2" t="s">
        <v>245</v>
      </c>
      <c r="D4" s="2" t="s">
        <v>241</v>
      </c>
      <c r="G4" s="7"/>
      <c r="J4" s="2">
        <v>4</v>
      </c>
      <c r="K4" s="7" t="str">
        <f t="shared" si="0"/>
        <v>create(a4:group{id: "PG000004", kr: "밀양박씨", en: "Miryang Bak Clan", ch: "密陽朴氏", rr: "", mr: "", URI: "", def_kr: "", def_en: ""})</v>
      </c>
    </row>
    <row r="5" spans="1:11" s="2" customFormat="1" ht="46" x14ac:dyDescent="0.45">
      <c r="A5" s="7" t="s">
        <v>863</v>
      </c>
      <c r="B5" s="7" t="s">
        <v>243</v>
      </c>
      <c r="C5" s="2" t="s">
        <v>246</v>
      </c>
      <c r="D5" s="2" t="s">
        <v>242</v>
      </c>
      <c r="G5" s="7"/>
      <c r="J5" s="2">
        <v>5</v>
      </c>
      <c r="K5" s="7" t="str">
        <f t="shared" si="0"/>
        <v>create(a5:group{id: "PG000005", kr: "밀양박씨 문도공파", en: "Mundogong Branch of the Miryang Bak Clan", ch: "密陽朴氏 文度公派", rr: "", mr: "", URI: "", def_kr: "", def_en: ""})</v>
      </c>
    </row>
    <row r="6" spans="1:11" s="2" customFormat="1" ht="23" x14ac:dyDescent="0.45">
      <c r="A6" s="7" t="s">
        <v>864</v>
      </c>
      <c r="B6" s="7" t="s">
        <v>456</v>
      </c>
      <c r="C6" s="2" t="s">
        <v>457</v>
      </c>
      <c r="D6" s="2" t="s">
        <v>455</v>
      </c>
      <c r="G6" s="7"/>
      <c r="J6" s="2">
        <v>6</v>
      </c>
      <c r="K6" s="7" t="str">
        <f t="shared" si="0"/>
        <v>create(a6:group{id: "PG000006", kr: "여산송씨", en: "Yeosan Song Clan", ch: "礪山宋氏", rr: "", mr: "", URI: "", def_kr: "", def_en: ""})</v>
      </c>
    </row>
    <row r="7" spans="1:11" s="2" customFormat="1" ht="34.5" x14ac:dyDescent="0.45">
      <c r="A7" s="7" t="s">
        <v>865</v>
      </c>
      <c r="B7" s="7" t="s">
        <v>481</v>
      </c>
      <c r="C7" s="2" t="s">
        <v>690</v>
      </c>
      <c r="G7" s="7"/>
      <c r="J7" s="2">
        <v>7</v>
      </c>
      <c r="K7" s="7" t="str">
        <f t="shared" si="0"/>
        <v>create(a7:group{id: "PG000007", kr: "청주의 유림들", en: "Confucian scholars of Cheongju", ch: "", rr: "", mr: "", URI: "", def_kr: "", def_en: ""})</v>
      </c>
    </row>
    <row r="8" spans="1:11" ht="23" x14ac:dyDescent="0.45">
      <c r="A8" s="7" t="s">
        <v>1035</v>
      </c>
      <c r="B8" s="7" t="s">
        <v>1034</v>
      </c>
      <c r="C8" s="2" t="s">
        <v>1036</v>
      </c>
      <c r="J8" s="2">
        <v>8</v>
      </c>
      <c r="K8" s="7" t="str">
        <f t="shared" si="0"/>
        <v>create(a8:group{id: "PG000008", kr: "연일정씨", en: "Yeonil Jeong Clan", ch: "", rr: "", mr: "", URI: "", def_kr: "", def_en: ""})</v>
      </c>
    </row>
    <row r="9" spans="1:11" x14ac:dyDescent="0.45">
      <c r="A9" s="7" t="s">
        <v>1367</v>
      </c>
      <c r="B9" s="7" t="s">
        <v>516</v>
      </c>
      <c r="C9" s="2" t="s">
        <v>474</v>
      </c>
      <c r="J9" s="2">
        <v>9</v>
      </c>
      <c r="K9" s="7" t="str">
        <f t="shared" si="0"/>
        <v>create(a9:group{id: "PG000009", kr: "왜군", en: "Wa army", ch: "", rr: "", mr: "", URI: "", def_kr: "", def_en: ""})</v>
      </c>
    </row>
    <row r="10" spans="1:11" x14ac:dyDescent="0.45">
      <c r="A10" s="7" t="s">
        <v>1367</v>
      </c>
      <c r="B10" s="7" t="s">
        <v>506</v>
      </c>
      <c r="C10" s="2" t="s">
        <v>1423</v>
      </c>
      <c r="J10" s="2">
        <v>10</v>
      </c>
      <c r="K10" s="7" t="str">
        <f t="shared" si="0"/>
        <v>create(a10:group{id: "PG000009", kr: "선현", en: "sages", ch: "", rr: "", mr: "", URI: "", def_kr: "", def_en: ""})</v>
      </c>
    </row>
  </sheetData>
  <autoFilter ref="A1:K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2" sqref="K2:K10"/>
    </sheetView>
  </sheetViews>
  <sheetFormatPr defaultRowHeight="16" x14ac:dyDescent="0.45"/>
  <cols>
    <col min="10" max="10" width="3.26953125" customWidth="1"/>
    <col min="11" max="11" width="67.726562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11.5" x14ac:dyDescent="0.45">
      <c r="A2" s="7" t="s">
        <v>866</v>
      </c>
      <c r="B2" s="7" t="s">
        <v>39</v>
      </c>
      <c r="C2" s="2" t="s">
        <v>44</v>
      </c>
      <c r="E2" s="2" t="s">
        <v>44</v>
      </c>
      <c r="F2" s="2" t="s">
        <v>45</v>
      </c>
      <c r="G2" s="7"/>
      <c r="J2" s="2">
        <v>1</v>
      </c>
      <c r="K2" s="7" t="str">
        <f>"create(a"&amp;J2&amp;":institution{id: """&amp;A2&amp;""", kr: """&amp;B2&amp;""", en: """&amp;C2&amp;""", ch: """&amp;D2&amp;""", rr: """&amp;E2&amp;""", mr: """&amp;F2&amp;""", URI: """&amp;G2&amp;""", def_kr: """&amp;H2&amp;""", def_en: """&amp;I2&amp;"""})"</f>
        <v>create(a1:institution{id: "II000001", kr: "조선", en: "Joseon", ch: "", rr: "Joseon", mr: "Chosŏn", URI: "", def_kr: "", def_en: ""})</v>
      </c>
    </row>
    <row r="3" spans="1:11" s="2" customFormat="1" ht="23" x14ac:dyDescent="0.45">
      <c r="A3" s="7" t="s">
        <v>867</v>
      </c>
      <c r="B3" s="7" t="s">
        <v>155</v>
      </c>
      <c r="C3" s="2" t="s">
        <v>156</v>
      </c>
      <c r="D3" s="2" t="s">
        <v>159</v>
      </c>
      <c r="E3" s="2" t="s">
        <v>157</v>
      </c>
      <c r="F3" s="2" t="s">
        <v>158</v>
      </c>
      <c r="G3" s="7"/>
      <c r="J3" s="2">
        <v>2</v>
      </c>
      <c r="K3" s="7" t="str">
        <f t="shared" ref="K3:K10" si="0">"create(a"&amp;J3&amp;":institution{id: """&amp;A3&amp;""", kr: """&amp;B3&amp;""", en: """&amp;C3&amp;""", ch: """&amp;D3&amp;""", rr: """&amp;E3&amp;""", mr: """&amp;F3&amp;""", URI: """&amp;G3&amp;""", def_kr: """&amp;H3&amp;""", def_en: """&amp;I3&amp;"""})"</f>
        <v>create(a2:institution{id: "II000002", kr: "백족사", en: "Baekjoksa Temple", ch: "白足寺", rr: "Baekjoksa", mr: "Paekchoksa", URI: "", def_kr: "", def_en: ""})</v>
      </c>
    </row>
    <row r="4" spans="1:11" s="2" customFormat="1" ht="34.5" x14ac:dyDescent="0.45">
      <c r="A4" s="7" t="s">
        <v>868</v>
      </c>
      <c r="B4" s="7" t="s">
        <v>539</v>
      </c>
      <c r="C4" s="2" t="s">
        <v>656</v>
      </c>
      <c r="D4" s="2" t="s">
        <v>657</v>
      </c>
      <c r="G4" s="7"/>
      <c r="J4" s="2">
        <v>3</v>
      </c>
      <c r="K4" s="7" t="str">
        <f t="shared" si="0"/>
        <v>create(a3:institution{id: "II000003", kr: "홍문관", en: "Office of Special Advisers", ch: "弘文館", rr: "", mr: "", URI: "", def_kr: "", def_en: ""})</v>
      </c>
    </row>
    <row r="5" spans="1:11" s="2" customFormat="1" ht="23" x14ac:dyDescent="0.45">
      <c r="A5" s="7" t="s">
        <v>869</v>
      </c>
      <c r="B5" s="7" t="s">
        <v>542</v>
      </c>
      <c r="C5" s="2" t="s">
        <v>655</v>
      </c>
      <c r="D5" s="2" t="s">
        <v>658</v>
      </c>
      <c r="G5" s="7"/>
      <c r="J5" s="2">
        <v>4</v>
      </c>
      <c r="K5" s="7" t="str">
        <f t="shared" si="0"/>
        <v>create(a4:institution{id: "II000004", kr: "승정원", en: "Royal Secretariat", ch: "承政院", rr: "", mr: "", URI: "", def_kr: "", def_en: ""})</v>
      </c>
    </row>
    <row r="6" spans="1:11" ht="46" x14ac:dyDescent="0.45">
      <c r="A6" s="7" t="s">
        <v>1070</v>
      </c>
      <c r="B6" s="7" t="s">
        <v>1071</v>
      </c>
      <c r="C6" s="2" t="s">
        <v>1072</v>
      </c>
      <c r="J6" s="2">
        <v>5</v>
      </c>
      <c r="K6" s="7" t="str">
        <f t="shared" si="0"/>
        <v>create(a5:institution{id: "II000005", kr: "문화재청", en: "Cultural Heritage Administration", ch: "", rr: "", mr: "", URI: "", def_kr: "", def_en: ""})</v>
      </c>
    </row>
    <row r="7" spans="1:11" x14ac:dyDescent="0.45">
      <c r="A7" s="7" t="s">
        <v>1215</v>
      </c>
      <c r="B7" s="7" t="s">
        <v>1214</v>
      </c>
      <c r="J7" s="2">
        <v>6</v>
      </c>
      <c r="K7" s="7" t="str">
        <f t="shared" si="0"/>
        <v>create(a6:institution{id: "II000006", kr: "청주대학교 교육대학원", en: "", ch: "", rr: "", mr: "", URI: "", def_kr: "", def_en: ""})</v>
      </c>
    </row>
    <row r="8" spans="1:11" ht="23" x14ac:dyDescent="0.45">
      <c r="A8" s="7" t="s">
        <v>1332</v>
      </c>
      <c r="B8" s="7" t="s">
        <v>1330</v>
      </c>
      <c r="C8" s="2" t="s">
        <v>1331</v>
      </c>
      <c r="J8" s="2">
        <v>7</v>
      </c>
      <c r="K8" s="7" t="str">
        <f t="shared" si="0"/>
        <v>create(a7:institution{id: "II000007", kr: "의정부", en: "State Council", ch: "", rr: "", mr: "", URI: "", def_kr: "", def_en: ""})</v>
      </c>
    </row>
    <row r="9" spans="1:11" ht="34.5" x14ac:dyDescent="0.45">
      <c r="A9" s="7" t="s">
        <v>1376</v>
      </c>
      <c r="B9" s="7" t="s">
        <v>1378</v>
      </c>
      <c r="C9" s="2" t="s">
        <v>1377</v>
      </c>
      <c r="J9" s="2">
        <v>8</v>
      </c>
      <c r="K9" s="7" t="str">
        <f t="shared" si="0"/>
        <v>create(a8:institution{id: "II000008", kr: "청주시 정부", en: "the government of Cheongju", ch: "", rr: "", mr: "", URI: "", def_kr: "", def_en: ""})</v>
      </c>
    </row>
    <row r="10" spans="1:11" ht="46" x14ac:dyDescent="0.45">
      <c r="A10" s="7" t="s">
        <v>862</v>
      </c>
      <c r="B10" s="7" t="s">
        <v>1400</v>
      </c>
      <c r="C10" s="2" t="s">
        <v>1401</v>
      </c>
      <c r="J10" s="2">
        <v>9</v>
      </c>
      <c r="K10" s="7" t="str">
        <f t="shared" si="0"/>
        <v>create(a9:institution{id: "PG000004", kr: "밀양박씨 문중", en: "Miryang Bak Clan Organization", ch: "", rr: "", mr: "", URI: "", def_kr: "", def_en: ""})</v>
      </c>
    </row>
  </sheetData>
  <autoFilter ref="A1:K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9" sqref="A9:B10"/>
    </sheetView>
  </sheetViews>
  <sheetFormatPr defaultRowHeight="11.5" x14ac:dyDescent="0.45"/>
  <cols>
    <col min="1" max="1" width="8.7265625" style="7"/>
    <col min="2" max="2" width="14.453125" style="7" customWidth="1"/>
    <col min="3" max="11" width="8.7265625" style="7"/>
    <col min="12" max="12" width="5" style="7" customWidth="1"/>
    <col min="13" max="13" width="39.08984375" style="7" customWidth="1"/>
    <col min="14" max="16384" width="8.7265625" style="7"/>
  </cols>
  <sheetData>
    <row r="1" spans="1:13" s="6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6" t="s">
        <v>1183</v>
      </c>
      <c r="I1" s="6" t="s">
        <v>2</v>
      </c>
      <c r="J1" s="6" t="s">
        <v>3</v>
      </c>
      <c r="K1" s="6" t="s">
        <v>342</v>
      </c>
      <c r="L1" s="6" t="s">
        <v>10</v>
      </c>
      <c r="M1" s="6" t="s">
        <v>11</v>
      </c>
    </row>
    <row r="2" spans="1:13" x14ac:dyDescent="0.45">
      <c r="A2" s="7" t="s">
        <v>870</v>
      </c>
      <c r="B2" s="7" t="s">
        <v>339</v>
      </c>
      <c r="C2" s="7" t="s">
        <v>340</v>
      </c>
      <c r="H2" s="7" t="s">
        <v>1422</v>
      </c>
      <c r="I2" s="7" t="s">
        <v>341</v>
      </c>
      <c r="J2" s="7" t="s">
        <v>344</v>
      </c>
      <c r="K2" s="7" t="s">
        <v>343</v>
      </c>
      <c r="L2" s="7">
        <v>1</v>
      </c>
      <c r="M2" s="7" t="str">
        <f>"create(a"&amp;L2&amp;":linguistic{id: """&amp;A2&amp;""", kr: """&amp;B2&amp;""", en: """&amp;C2&amp;""", ch: """&amp;D2&amp;""", rr: """&amp;E2&amp;""", mr: """&amp;F2&amp;""", URI: """&amp;G2&amp;""", def_kr: """&amp;I2&amp;""", def_en: """&amp;J2&amp;""", def_ch: """&amp;K2&amp;"""})"</f>
        <v>create(a1:linguistic{id: "IL000001", kr: "송상현의 절명시", en: "the death poem of Song Sang-hyeon", ch: "", rr: "", mr: "", URI: "", def_kr: "임금과 신하 사이의 의리가 아버지와 아들사이의 은혜 보다 중요하다", def_en: "The loyalty a subject must have to his king is greater than the filial piety a son has to his father.", def_ch: "君臣義重 父子恩輕"})</v>
      </c>
    </row>
    <row r="3" spans="1:13" x14ac:dyDescent="0.45">
      <c r="A3" s="7" t="s">
        <v>871</v>
      </c>
      <c r="B3" s="7" t="s">
        <v>575</v>
      </c>
      <c r="L3" s="7">
        <v>2</v>
      </c>
      <c r="M3" s="7" t="str">
        <f t="shared" ref="M3:M10" si="0">"create(a"&amp;L3&amp;":linguistic{id: """&amp;A3&amp;""", kr: """&amp;B3&amp;""", en: """&amp;C3&amp;""", ch: """&amp;D3&amp;""", rr: """&amp;E3&amp;""", mr: """&amp;F3&amp;""", URI: """&amp;G3&amp;""", def_kr: """&amp;I3&amp;""", def_en: """&amp;J3&amp;""", def_ch: """&amp;K3&amp;"""})"</f>
        <v>create(a2:linguistic{id: "IL000002", kr: "정범조가 지은 신숙주 초상에 대한 글", en: "", ch: "", rr: "", mr: "", URI: "", def_kr: "", def_en: "", def_ch: ""})</v>
      </c>
    </row>
    <row r="4" spans="1:13" x14ac:dyDescent="0.45">
      <c r="A4" s="7" t="s">
        <v>872</v>
      </c>
      <c r="B4" s="7" t="s">
        <v>581</v>
      </c>
      <c r="C4" s="7" t="s">
        <v>693</v>
      </c>
      <c r="D4" s="7" t="s">
        <v>580</v>
      </c>
      <c r="L4" s="7">
        <v>3</v>
      </c>
      <c r="M4" s="7" t="str">
        <f t="shared" si="0"/>
        <v>create(a3:linguistic{id: "IL000003", kr: "훈민정음", en: "Hunminjeongum", ch: "訓民正音", rr: "", mr: "", URI: "", def_kr: "", def_en: "", def_ch: ""})</v>
      </c>
    </row>
    <row r="5" spans="1:13" x14ac:dyDescent="0.45">
      <c r="A5" s="7" t="s">
        <v>1213</v>
      </c>
      <c r="B5" s="7" t="s">
        <v>1212</v>
      </c>
      <c r="H5" s="7" t="s">
        <v>1388</v>
      </c>
      <c r="L5" s="7">
        <v>4</v>
      </c>
      <c r="M5" s="7" t="str">
        <f t="shared" si="0"/>
        <v>create(a4:linguistic{id: "IL000004", kr: "조선시대 청주지역의 서원 : 신항서원을 중심으로", en: "", ch: "", rr: "", mr: "", URI: "", def_kr: "", def_en: "", def_ch: ""})</v>
      </c>
    </row>
    <row r="6" spans="1:13" x14ac:dyDescent="0.45">
      <c r="A6" s="7" t="s">
        <v>1322</v>
      </c>
      <c r="B6" s="7" t="s">
        <v>1321</v>
      </c>
      <c r="H6" s="7" t="s">
        <v>1422</v>
      </c>
      <c r="L6" s="7">
        <v>5</v>
      </c>
      <c r="M6" s="7" t="str">
        <f t="shared" si="0"/>
        <v>create(a5:linguistic{id: "IL000005", kr: "송상현 신도비 비문", en: "", ch: "", rr: "", mr: "", URI: "", def_kr: "", def_en: "", def_ch: ""})</v>
      </c>
    </row>
    <row r="7" spans="1:13" x14ac:dyDescent="0.45">
      <c r="A7" s="7" t="s">
        <v>1336</v>
      </c>
      <c r="B7" s="7" t="s">
        <v>1335</v>
      </c>
      <c r="H7" s="7" t="s">
        <v>1422</v>
      </c>
      <c r="L7" s="7">
        <v>6</v>
      </c>
      <c r="M7" s="7" t="str">
        <f t="shared" si="0"/>
        <v>create(a6:linguistic{id: "IL000006", kr: "신항서원 묘정비문", en: "", ch: "", rr: "", mr: "", URI: "", def_kr: "", def_en: "", def_ch: ""})</v>
      </c>
    </row>
    <row r="8" spans="1:13" x14ac:dyDescent="0.45">
      <c r="A8" s="7" t="s">
        <v>1399</v>
      </c>
      <c r="B8" s="7" t="s">
        <v>1398</v>
      </c>
      <c r="H8" s="7" t="s">
        <v>1422</v>
      </c>
      <c r="L8" s="7">
        <v>7</v>
      </c>
      <c r="M8" s="7" t="str">
        <f t="shared" si="0"/>
        <v>create(a7:linguistic{id: "IL000007", kr: "박훈 신도비문", en: "", ch: "", rr: "", mr: "", URI: "", def_kr: "", def_en: "", def_ch: ""})</v>
      </c>
    </row>
    <row r="9" spans="1:13" x14ac:dyDescent="0.45">
      <c r="A9" s="7" t="s">
        <v>1446</v>
      </c>
      <c r="B9" s="7" t="s">
        <v>1448</v>
      </c>
      <c r="H9" s="7" t="s">
        <v>1422</v>
      </c>
      <c r="L9" s="7">
        <v>8</v>
      </c>
      <c r="M9" s="7" t="str">
        <f t="shared" si="0"/>
        <v>create(a8:linguistic{id: "IL000008", kr: "박훈 신도비 후면 글", en: "", ch: "", rr: "", mr: "", URI: "", def_kr: "", def_en: "", def_ch: ""})</v>
      </c>
    </row>
    <row r="10" spans="1:13" x14ac:dyDescent="0.45">
      <c r="A10" s="7" t="s">
        <v>1447</v>
      </c>
      <c r="B10" s="7" t="s">
        <v>1449</v>
      </c>
      <c r="H10" s="7" t="s">
        <v>1422</v>
      </c>
      <c r="L10" s="7">
        <v>9</v>
      </c>
      <c r="M10" s="7" t="str">
        <f t="shared" si="0"/>
        <v>create(a9:linguistic{id: "IL000009", kr: "박훈 신도비 제전", en: "", ch: "", rr: "", mr: "", URI: "", def_kr: "", def_en: "", def_ch: ""})</v>
      </c>
    </row>
  </sheetData>
  <autoFilter ref="A1:M4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H2" sqref="H2:H39"/>
    </sheetView>
  </sheetViews>
  <sheetFormatPr defaultRowHeight="11.5" x14ac:dyDescent="0.45"/>
  <cols>
    <col min="1" max="1" width="8.7265625" style="7"/>
    <col min="2" max="2" width="17.90625" style="7" customWidth="1"/>
    <col min="3" max="3" width="9.36328125" style="7" customWidth="1"/>
    <col min="4" max="4" width="13.08984375" style="7" customWidth="1"/>
    <col min="5" max="6" width="8.7265625" style="7"/>
    <col min="7" max="7" width="3.6328125" style="7" customWidth="1"/>
    <col min="8" max="8" width="48.26953125" style="7" customWidth="1"/>
    <col min="9" max="16384" width="8.7265625" style="7"/>
  </cols>
  <sheetData>
    <row r="1" spans="1:8" s="6" customFormat="1" x14ac:dyDescent="0.45">
      <c r="A1" s="6" t="s">
        <v>0</v>
      </c>
      <c r="B1" s="6" t="s">
        <v>981</v>
      </c>
      <c r="C1" s="6" t="s">
        <v>982</v>
      </c>
      <c r="D1" s="6" t="s">
        <v>1</v>
      </c>
      <c r="E1" s="6" t="s">
        <v>1073</v>
      </c>
      <c r="F1" s="6" t="s">
        <v>1390</v>
      </c>
      <c r="G1" s="6" t="s">
        <v>10</v>
      </c>
      <c r="H1" s="6" t="s">
        <v>11</v>
      </c>
    </row>
    <row r="2" spans="1:8" x14ac:dyDescent="0.45">
      <c r="A2" s="7" t="s">
        <v>1067</v>
      </c>
      <c r="B2" s="7" t="s">
        <v>1006</v>
      </c>
      <c r="D2" s="7" t="s">
        <v>1060</v>
      </c>
      <c r="E2" s="7" t="s">
        <v>1070</v>
      </c>
      <c r="F2" s="11" t="s">
        <v>1431</v>
      </c>
      <c r="G2" s="7">
        <v>2</v>
      </c>
      <c r="H2" s="7" t="str">
        <f>"create(a"&amp;G2&amp;":primaryres{id: """&amp;A2&amp;""", kr: """&amp;B2&amp;""", en: """&amp;C2&amp;""", URI: """&amp;D2&amp;""", type: """&amp;F2&amp;""",source: """&amp;E2&amp;"""})"</f>
        <v>create(a2:primaryres{id: "RP000001", kr: "송상현 묘소", en: "", URI: "http://www.cha.go.kr/unisearch/images/monument/1649892.jpg", type: "CT000142",source: "II000005"})</v>
      </c>
    </row>
    <row r="3" spans="1:8" x14ac:dyDescent="0.45">
      <c r="A3" s="7" t="s">
        <v>1068</v>
      </c>
      <c r="B3" s="7" t="s">
        <v>1006</v>
      </c>
      <c r="D3" s="8" t="s">
        <v>1061</v>
      </c>
      <c r="E3" s="7" t="s">
        <v>1070</v>
      </c>
      <c r="F3" s="11" t="s">
        <v>1431</v>
      </c>
      <c r="G3" s="7">
        <v>3</v>
      </c>
      <c r="H3" s="7" t="str">
        <f t="shared" ref="H3:H39" si="0">"create(a"&amp;G3&amp;":primaryres{id: """&amp;A3&amp;""", kr: """&amp;B3&amp;""", en: """&amp;C3&amp;""", URI: """&amp;D3&amp;""", type: """&amp;F3&amp;""",source: """&amp;E3&amp;"""})"</f>
        <v>create(a3:primaryres{id: "RP000002", kr: "송상현 묘소", en: "", URI: "http://www.cha.go.kr/unisearch/images/monument/1649900.jpg", type: "CT000142",source: "II000005"})</v>
      </c>
    </row>
    <row r="4" spans="1:8" x14ac:dyDescent="0.45">
      <c r="A4" s="7" t="s">
        <v>1069</v>
      </c>
      <c r="B4" s="7" t="s">
        <v>1164</v>
      </c>
      <c r="D4" s="8" t="s">
        <v>1062</v>
      </c>
      <c r="E4" s="7" t="s">
        <v>1070</v>
      </c>
      <c r="F4" s="11" t="s">
        <v>1431</v>
      </c>
      <c r="G4" s="7">
        <v>4</v>
      </c>
      <c r="H4" s="7" t="str">
        <f t="shared" si="0"/>
        <v>create(a4:primaryres{id: "RP000003", kr: "송상현 신도비각", en: "", URI: "http://www.cha.go.kr/unisearch/images/monument/1649908.jpg", type: "CT000142",source: "II000005"})</v>
      </c>
    </row>
    <row r="5" spans="1:8" x14ac:dyDescent="0.45">
      <c r="A5" s="7" t="s">
        <v>1088</v>
      </c>
      <c r="B5" s="7" t="s">
        <v>1114</v>
      </c>
      <c r="D5" s="8" t="s">
        <v>1074</v>
      </c>
      <c r="E5" s="7" t="s">
        <v>1070</v>
      </c>
      <c r="F5" s="11" t="s">
        <v>1431</v>
      </c>
      <c r="G5" s="7">
        <v>5</v>
      </c>
      <c r="H5" s="7" t="str">
        <f t="shared" si="0"/>
        <v>create(a5:primaryres{id: "RP000004", kr: "신항서원 전경", en: "", URI: "http://www.cha.go.kr/unisearch/images/monument/1649731.jpg", type: "CT000142",source: "II000005"})</v>
      </c>
    </row>
    <row r="6" spans="1:8" x14ac:dyDescent="0.45">
      <c r="A6" s="7" t="s">
        <v>1089</v>
      </c>
      <c r="B6" s="7" t="s">
        <v>989</v>
      </c>
      <c r="D6" s="8" t="s">
        <v>1075</v>
      </c>
      <c r="E6" s="7" t="s">
        <v>1070</v>
      </c>
      <c r="F6" s="11" t="s">
        <v>1431</v>
      </c>
      <c r="G6" s="7">
        <v>6</v>
      </c>
      <c r="H6" s="7" t="str">
        <f t="shared" si="0"/>
        <v>create(a6:primaryres{id: "RP000005", kr: "신항서원", en: "", URI: "http://www.cha.go.kr/unisearch/images/monument/1649739.jpg", type: "CT000142",source: "II000005"})</v>
      </c>
    </row>
    <row r="7" spans="1:8" x14ac:dyDescent="0.45">
      <c r="A7" s="7" t="s">
        <v>1090</v>
      </c>
      <c r="B7" s="7" t="s">
        <v>989</v>
      </c>
      <c r="D7" s="8" t="s">
        <v>1076</v>
      </c>
      <c r="E7" s="7" t="s">
        <v>1070</v>
      </c>
      <c r="F7" s="11" t="s">
        <v>1431</v>
      </c>
      <c r="G7" s="7">
        <v>7</v>
      </c>
      <c r="H7" s="7" t="str">
        <f t="shared" si="0"/>
        <v>create(a7:primaryres{id: "RP000006", kr: "신항서원", en: "", URI: "http://www.cha.go.kr/unisearch/images/monument/1649747.jpg", type: "CT000142",source: "II000005"})</v>
      </c>
    </row>
    <row r="8" spans="1:8" x14ac:dyDescent="0.45">
      <c r="A8" s="7" t="s">
        <v>1091</v>
      </c>
      <c r="B8" s="7" t="s">
        <v>1113</v>
      </c>
      <c r="D8" s="8" t="s">
        <v>1077</v>
      </c>
      <c r="E8" s="7" t="s">
        <v>1070</v>
      </c>
      <c r="F8" s="11" t="s">
        <v>1431</v>
      </c>
      <c r="G8" s="7">
        <v>8</v>
      </c>
      <c r="H8" s="7" t="str">
        <f t="shared" si="0"/>
        <v>create(a8:primaryres{id: "RP000007", kr: "신한서원 계개당 편액", en: "", URI: "http://www.cha.go.kr/unisearch/images/monument/2016012113585500.JPG", type: "CT000142",source: "II000005"})</v>
      </c>
    </row>
    <row r="9" spans="1:8" x14ac:dyDescent="0.45">
      <c r="A9" s="7" t="s">
        <v>1092</v>
      </c>
      <c r="B9" s="7" t="s">
        <v>1112</v>
      </c>
      <c r="D9" s="8" t="s">
        <v>1078</v>
      </c>
      <c r="E9" s="7" t="s">
        <v>1070</v>
      </c>
      <c r="F9" s="11" t="s">
        <v>1431</v>
      </c>
      <c r="G9" s="7">
        <v>9</v>
      </c>
      <c r="H9" s="7" t="str">
        <f t="shared" si="0"/>
        <v>create(a9:primaryres{id: "RP000008", kr: "신한서원 계개당", en: "", URI: "http://www.cha.go.kr/unisearch/images/monument/2016012113585501.JPG", type: "CT000142",source: "II000005"})</v>
      </c>
    </row>
    <row r="10" spans="1:8" x14ac:dyDescent="0.45">
      <c r="A10" s="7" t="s">
        <v>1093</v>
      </c>
      <c r="B10" s="7" t="s">
        <v>1111</v>
      </c>
      <c r="D10" s="8" t="s">
        <v>1080</v>
      </c>
      <c r="E10" s="7" t="s">
        <v>1070</v>
      </c>
      <c r="F10" s="11" t="s">
        <v>1431</v>
      </c>
      <c r="G10" s="7">
        <v>10</v>
      </c>
      <c r="H10" s="7" t="str">
        <f t="shared" si="0"/>
        <v>create(a10:primaryres{id: "RP000009", kr: "신한서원 구현사", en: "", URI: "http://www.cha.go.kr/unisearch/images/monument/2016012113585502.JPG", type: "CT000142",source: "II000005"})</v>
      </c>
    </row>
    <row r="11" spans="1:8" x14ac:dyDescent="0.45">
      <c r="A11" s="7" t="s">
        <v>1094</v>
      </c>
      <c r="B11" s="7" t="s">
        <v>1110</v>
      </c>
      <c r="D11" s="8" t="s">
        <v>1087</v>
      </c>
      <c r="E11" s="7" t="s">
        <v>1070</v>
      </c>
      <c r="F11" s="11" t="s">
        <v>1431</v>
      </c>
      <c r="G11" s="7">
        <v>11</v>
      </c>
      <c r="H11" s="7" t="str">
        <f t="shared" si="0"/>
        <v>create(a11:primaryres{id: "RP000010", kr: "신한서원 내삼문과 구현사", en: "", URI: "http://www.cha.go.kr/unisearch/images/monument/2016012113585504.JPG", type: "CT000142",source: "II000005"})</v>
      </c>
    </row>
    <row r="12" spans="1:8" x14ac:dyDescent="0.45">
      <c r="A12" s="7" t="s">
        <v>1095</v>
      </c>
      <c r="B12" s="7" t="s">
        <v>1109</v>
      </c>
      <c r="D12" s="8" t="s">
        <v>1086</v>
      </c>
      <c r="E12" s="7" t="s">
        <v>1070</v>
      </c>
      <c r="F12" s="11" t="s">
        <v>1431</v>
      </c>
      <c r="G12" s="7">
        <v>12</v>
      </c>
      <c r="H12" s="7" t="str">
        <f t="shared" si="0"/>
        <v>create(a12:primaryres{id: "RP000011", kr: "신한서원 숭의문 편액", en: "", URI: "http://www.cha.go.kr/unisearch/images/monument/2016012113585505.JPG", type: "CT000142",source: "II000005"})</v>
      </c>
    </row>
    <row r="13" spans="1:8" x14ac:dyDescent="0.45">
      <c r="A13" s="7" t="s">
        <v>1096</v>
      </c>
      <c r="B13" s="7" t="s">
        <v>1108</v>
      </c>
      <c r="D13" s="8" t="s">
        <v>1085</v>
      </c>
      <c r="E13" s="7" t="s">
        <v>1070</v>
      </c>
      <c r="F13" s="11" t="s">
        <v>1431</v>
      </c>
      <c r="G13" s="7">
        <v>13</v>
      </c>
      <c r="H13" s="7" t="str">
        <f t="shared" si="0"/>
        <v>create(a13:primaryres{id: "RP000012", kr: "신한서원 숭의문", en: "", URI: "http://www.cha.go.kr/unisearch/images/monument/2016012113585601.JPG", type: "CT000142",source: "II000005"})</v>
      </c>
    </row>
    <row r="14" spans="1:8" x14ac:dyDescent="0.45">
      <c r="A14" s="7" t="s">
        <v>1097</v>
      </c>
      <c r="B14" s="7" t="s">
        <v>1079</v>
      </c>
      <c r="D14" s="8" t="s">
        <v>1084</v>
      </c>
      <c r="E14" s="7" t="s">
        <v>1070</v>
      </c>
      <c r="F14" s="11" t="s">
        <v>1431</v>
      </c>
      <c r="G14" s="7">
        <v>14</v>
      </c>
      <c r="H14" s="7" t="str">
        <f t="shared" si="0"/>
        <v>create(a14:primaryres{id: "RP000013", kr: "신한서원 원경", en: "", URI: "http://www.cha.go.kr/unisearch/images/monument/2016012113585603.JPG", type: "CT000142",source: "II000005"})</v>
      </c>
    </row>
    <row r="15" spans="1:8" x14ac:dyDescent="0.45">
      <c r="A15" s="7" t="s">
        <v>1098</v>
      </c>
      <c r="B15" s="7" t="s">
        <v>1116</v>
      </c>
      <c r="D15" s="8" t="s">
        <v>1083</v>
      </c>
      <c r="E15" s="7" t="s">
        <v>1070</v>
      </c>
      <c r="F15" s="11" t="s">
        <v>1431</v>
      </c>
      <c r="G15" s="7">
        <v>15</v>
      </c>
      <c r="H15" s="7" t="str">
        <f t="shared" si="0"/>
        <v>create(a15:primaryres{id: "RP000014", kr: "신항서원 묘정비각", en: "", URI: "http://www.cha.go.kr/unisearch/images/monument/2016012113585604.JPG", type: "CT000142",source: "II000005"})</v>
      </c>
    </row>
    <row r="16" spans="1:8" x14ac:dyDescent="0.45">
      <c r="A16" s="7" t="s">
        <v>1099</v>
      </c>
      <c r="B16" s="7" t="s">
        <v>1104</v>
      </c>
      <c r="D16" s="8" t="s">
        <v>1082</v>
      </c>
      <c r="E16" s="7" t="s">
        <v>1070</v>
      </c>
      <c r="F16" s="11" t="s">
        <v>1431</v>
      </c>
      <c r="G16" s="7">
        <v>16</v>
      </c>
      <c r="H16" s="7" t="str">
        <f t="shared" si="0"/>
        <v>create(a16:primaryres{id: "RP000015", kr: "신항서원 묘정비", en: "", URI: "http://www.cha.go.kr/unisearch/images/monument/2016012113585605.JPG", type: "CT000142",source: "II000005"})</v>
      </c>
    </row>
    <row r="17" spans="1:8" x14ac:dyDescent="0.45">
      <c r="A17" s="7" t="s">
        <v>1100</v>
      </c>
      <c r="B17" s="7" t="s">
        <v>1115</v>
      </c>
      <c r="D17" s="8" t="s">
        <v>1081</v>
      </c>
      <c r="E17" s="7" t="s">
        <v>1070</v>
      </c>
      <c r="F17" s="11" t="s">
        <v>1431</v>
      </c>
      <c r="G17" s="7">
        <v>17</v>
      </c>
      <c r="H17" s="7" t="str">
        <f t="shared" si="0"/>
        <v>create(a17:primaryres{id: "RP000016", kr: "신한서원 외삼문", en: "", URI: "http://www.cha.go.kr/unisearch/images/monument/2016012113585606.JPG", type: "CT000142",source: "II000005"})</v>
      </c>
    </row>
    <row r="18" spans="1:8" x14ac:dyDescent="0.45">
      <c r="A18" s="7" t="s">
        <v>1105</v>
      </c>
      <c r="B18" s="7" t="s">
        <v>1116</v>
      </c>
      <c r="D18" s="8" t="s">
        <v>1101</v>
      </c>
      <c r="E18" s="7" t="s">
        <v>1070</v>
      </c>
      <c r="F18" s="11" t="s">
        <v>1431</v>
      </c>
      <c r="G18" s="7">
        <v>18</v>
      </c>
      <c r="H18" s="7" t="str">
        <f t="shared" si="0"/>
        <v>create(a18:primaryres{id: "RP000017", kr: "신항서원 묘정비각", en: "", URI: "http://www.cha.go.kr/unisearch/images/tangible_cult_prop/1638981.jpg", type: "CT000142",source: "II000005"})</v>
      </c>
    </row>
    <row r="19" spans="1:8" x14ac:dyDescent="0.45">
      <c r="A19" s="7" t="s">
        <v>1106</v>
      </c>
      <c r="B19" s="7" t="s">
        <v>1104</v>
      </c>
      <c r="D19" s="8" t="s">
        <v>1102</v>
      </c>
      <c r="E19" s="7" t="s">
        <v>1070</v>
      </c>
      <c r="F19" s="11" t="s">
        <v>1431</v>
      </c>
      <c r="G19" s="7">
        <v>19</v>
      </c>
      <c r="H19" s="7" t="str">
        <f t="shared" si="0"/>
        <v>create(a19:primaryres{id: "RP000018", kr: "신항서원 묘정비", en: "", URI: "http://www.cha.go.kr/unisearch/images/tangible_cult_prop/1638982.jpg", type: "CT000142",source: "II000005"})</v>
      </c>
    </row>
    <row r="20" spans="1:8" x14ac:dyDescent="0.45">
      <c r="A20" s="7" t="s">
        <v>1107</v>
      </c>
      <c r="B20" s="7" t="s">
        <v>1104</v>
      </c>
      <c r="D20" s="8" t="s">
        <v>1103</v>
      </c>
      <c r="E20" s="7" t="s">
        <v>1070</v>
      </c>
      <c r="F20" s="11" t="s">
        <v>1431</v>
      </c>
      <c r="G20" s="7">
        <v>20</v>
      </c>
      <c r="H20" s="7" t="str">
        <f t="shared" si="0"/>
        <v>create(a20:primaryres{id: "RP000019", kr: "신항서원 묘정비", en: "", URI: "http://www.cha.go.kr/unisearch/images/tangible_cult_prop/1638983.jpg", type: "CT000142",source: "II000005"})</v>
      </c>
    </row>
    <row r="21" spans="1:8" x14ac:dyDescent="0.45">
      <c r="A21" s="7" t="s">
        <v>1142</v>
      </c>
      <c r="B21" s="7" t="s">
        <v>1118</v>
      </c>
      <c r="D21" s="8" t="s">
        <v>1117</v>
      </c>
      <c r="E21" s="7" t="s">
        <v>1070</v>
      </c>
      <c r="F21" s="11" t="s">
        <v>1431</v>
      </c>
      <c r="G21" s="7">
        <v>21</v>
      </c>
      <c r="H21" s="7" t="str">
        <f t="shared" si="0"/>
        <v>create(a21:primaryres{id: "RP000020", kr: "박훈 신도비각", en: "", URI: "http://www.cha.go.kr/unisearch/images/tangible_cult_prop/1638679.jpg", type: "CT000142",source: "II000005"})</v>
      </c>
    </row>
    <row r="22" spans="1:8" x14ac:dyDescent="0.45">
      <c r="A22" s="7" t="s">
        <v>1143</v>
      </c>
      <c r="B22" s="7" t="s">
        <v>1132</v>
      </c>
      <c r="D22" s="8" t="s">
        <v>1119</v>
      </c>
      <c r="E22" s="7" t="s">
        <v>1070</v>
      </c>
      <c r="F22" s="11" t="s">
        <v>1431</v>
      </c>
      <c r="G22" s="7">
        <v>22</v>
      </c>
      <c r="H22" s="7" t="str">
        <f t="shared" si="0"/>
        <v>create(a22:primaryres{id: "RP000021", kr: "충렬사", en: "", URI: "http://www.cha.go.kr/unisearch/images/monument/1649280.jpg", type: "CT000142",source: "II000005"})</v>
      </c>
    </row>
    <row r="23" spans="1:8" x14ac:dyDescent="0.45">
      <c r="A23" s="7" t="s">
        <v>1144</v>
      </c>
      <c r="B23" s="7" t="s">
        <v>1132</v>
      </c>
      <c r="D23" s="8" t="s">
        <v>1120</v>
      </c>
      <c r="E23" s="7" t="s">
        <v>1070</v>
      </c>
      <c r="F23" s="11" t="s">
        <v>1431</v>
      </c>
      <c r="G23" s="7">
        <v>23</v>
      </c>
      <c r="H23" s="7" t="str">
        <f t="shared" si="0"/>
        <v>create(a23:primaryres{id: "RP000022", kr: "충렬사", en: "", URI: "http://www.cha.go.kr/unisearch/images/monument/1649288.jpg", type: "CT000142",source: "II000005"})</v>
      </c>
    </row>
    <row r="24" spans="1:8" x14ac:dyDescent="0.45">
      <c r="A24" s="7" t="s">
        <v>1145</v>
      </c>
      <c r="B24" s="7" t="s">
        <v>1132</v>
      </c>
      <c r="D24" s="8" t="s">
        <v>1121</v>
      </c>
      <c r="E24" s="7" t="s">
        <v>1070</v>
      </c>
      <c r="F24" s="11" t="s">
        <v>1431</v>
      </c>
      <c r="G24" s="7">
        <v>24</v>
      </c>
      <c r="H24" s="7" t="str">
        <f t="shared" si="0"/>
        <v>create(a24:primaryres{id: "RP000023", kr: "충렬사", en: "", URI: "http://www.cha.go.kr/unisearch/images/monument/1649296.jpg", type: "CT000142",source: "II000005"})</v>
      </c>
    </row>
    <row r="25" spans="1:8" x14ac:dyDescent="0.45">
      <c r="A25" s="7" t="s">
        <v>1146</v>
      </c>
      <c r="B25" s="7" t="s">
        <v>1123</v>
      </c>
      <c r="D25" s="8" t="s">
        <v>1122</v>
      </c>
      <c r="E25" s="7" t="s">
        <v>1070</v>
      </c>
      <c r="F25" s="11" t="s">
        <v>1431</v>
      </c>
      <c r="G25" s="7">
        <v>25</v>
      </c>
      <c r="H25" s="7" t="str">
        <f t="shared" si="0"/>
        <v>create(a25:primaryres{id: "RP000024", kr: "충렬묘 배면 전경", en: "", URI: "http://www.cha.go.kr/unisearch/images/monument/2016012113585100.JPG", type: "CT000142",source: "II000005"})</v>
      </c>
    </row>
    <row r="26" spans="1:8" x14ac:dyDescent="0.45">
      <c r="A26" s="7" t="s">
        <v>1147</v>
      </c>
      <c r="B26" s="7" t="s">
        <v>1124</v>
      </c>
      <c r="D26" s="8" t="s">
        <v>1133</v>
      </c>
      <c r="E26" s="7" t="s">
        <v>1070</v>
      </c>
      <c r="F26" s="11" t="s">
        <v>1431</v>
      </c>
      <c r="G26" s="7">
        <v>26</v>
      </c>
      <c r="H26" s="7" t="str">
        <f t="shared" si="0"/>
        <v>create(a26:primaryres{id: "RP000025", kr: "충렬묘 외삼문", en: "", URI: "http://www.cha.go.kr/unisearch/images/monument/2016012113585101.JPG", type: "CT000142",source: "II000005"})</v>
      </c>
    </row>
    <row r="27" spans="1:8" x14ac:dyDescent="0.45">
      <c r="A27" s="7" t="s">
        <v>1148</v>
      </c>
      <c r="B27" s="7" t="s">
        <v>1125</v>
      </c>
      <c r="D27" s="8" t="s">
        <v>1134</v>
      </c>
      <c r="E27" s="7" t="s">
        <v>1070</v>
      </c>
      <c r="F27" s="11" t="s">
        <v>1431</v>
      </c>
      <c r="G27" s="7">
        <v>27</v>
      </c>
      <c r="H27" s="7" t="str">
        <f t="shared" si="0"/>
        <v>create(a27:primaryres{id: "RP000026", kr: "충렬묘 측면 전경", en: "", URI: "http://www.cha.go.kr/unisearch/images/monument/2016012113585102.JPG", type: "CT000142",source: "II000005"})</v>
      </c>
    </row>
    <row r="28" spans="1:8" x14ac:dyDescent="0.45">
      <c r="A28" s="7" t="s">
        <v>1149</v>
      </c>
      <c r="B28" s="7" t="s">
        <v>1126</v>
      </c>
      <c r="D28" s="8" t="s">
        <v>1135</v>
      </c>
      <c r="E28" s="7" t="s">
        <v>1070</v>
      </c>
      <c r="F28" s="11" t="s">
        <v>1431</v>
      </c>
      <c r="G28" s="7">
        <v>28</v>
      </c>
      <c r="H28" s="7" t="str">
        <f t="shared" si="0"/>
        <v>create(a28:primaryres{id: "RP000027", kr: "충렬묘 측면", en: "", URI: "http://www.cha.go.kr/unisearch/images/monument/2016012113585103.JPG", type: "CT000142",source: "II000005"})</v>
      </c>
    </row>
    <row r="29" spans="1:8" x14ac:dyDescent="0.45">
      <c r="A29" s="7" t="s">
        <v>1150</v>
      </c>
      <c r="B29" s="7" t="s">
        <v>1127</v>
      </c>
      <c r="D29" s="8" t="s">
        <v>1136</v>
      </c>
      <c r="E29" s="7" t="s">
        <v>1070</v>
      </c>
      <c r="F29" s="11" t="s">
        <v>1431</v>
      </c>
      <c r="G29" s="7">
        <v>29</v>
      </c>
      <c r="H29" s="7" t="str">
        <f t="shared" si="0"/>
        <v>create(a29:primaryres{id: "RP000028", kr: "충렬묘", en: "", URI: "http://www.cha.go.kr/unisearch/images/monument/2016012113585104.JPG", type: "CT000142",source: "II000005"})</v>
      </c>
    </row>
    <row r="30" spans="1:8" x14ac:dyDescent="0.45">
      <c r="A30" s="7" t="s">
        <v>1151</v>
      </c>
      <c r="B30" s="7" t="s">
        <v>1128</v>
      </c>
      <c r="D30" s="8" t="s">
        <v>1137</v>
      </c>
      <c r="E30" s="7" t="s">
        <v>1070</v>
      </c>
      <c r="F30" s="11" t="s">
        <v>1431</v>
      </c>
      <c r="G30" s="7">
        <v>30</v>
      </c>
      <c r="H30" s="7" t="str">
        <f t="shared" si="0"/>
        <v>create(a30:primaryres{id: "RP000029", kr: "충렬사 외삼문", en: "", URI: "http://www.cha.go.kr/unisearch/images/monument/2016012113585105.JPG", type: "CT000142",source: "II000005"})</v>
      </c>
    </row>
    <row r="31" spans="1:8" x14ac:dyDescent="0.45">
      <c r="A31" s="7" t="s">
        <v>1152</v>
      </c>
      <c r="B31" s="7" t="s">
        <v>1129</v>
      </c>
      <c r="D31" s="8" t="s">
        <v>1138</v>
      </c>
      <c r="E31" s="7" t="s">
        <v>1070</v>
      </c>
      <c r="F31" s="11" t="s">
        <v>1431</v>
      </c>
      <c r="G31" s="7">
        <v>31</v>
      </c>
      <c r="H31" s="7" t="str">
        <f t="shared" si="0"/>
        <v>create(a31:primaryres{id: "RP000030", kr: "충렬사 원경", en: "", URI: "http://www.cha.go.kr/unisearch/images/monument/2016012113585106.JPG", type: "CT000142",source: "II000005"})</v>
      </c>
    </row>
    <row r="32" spans="1:8" x14ac:dyDescent="0.45">
      <c r="A32" s="7" t="s">
        <v>1153</v>
      </c>
      <c r="B32" s="7" t="s">
        <v>1130</v>
      </c>
      <c r="D32" s="8" t="s">
        <v>1139</v>
      </c>
      <c r="E32" s="7" t="s">
        <v>1070</v>
      </c>
      <c r="F32" s="11" t="s">
        <v>1431</v>
      </c>
      <c r="G32" s="7">
        <v>32</v>
      </c>
      <c r="H32" s="7" t="str">
        <f t="shared" si="0"/>
        <v>create(a32:primaryres{id: "RP000031", kr: "충렬사 측면", en: "", URI: "http://www.cha.go.kr/unisearch/images/monument/2016012113585200.JPG", type: "CT000142",source: "II000005"})</v>
      </c>
    </row>
    <row r="33" spans="1:8" x14ac:dyDescent="0.45">
      <c r="A33" s="7" t="s">
        <v>1154</v>
      </c>
      <c r="B33" s="7" t="s">
        <v>1131</v>
      </c>
      <c r="D33" s="8" t="s">
        <v>1140</v>
      </c>
      <c r="E33" s="7" t="s">
        <v>1070</v>
      </c>
      <c r="F33" s="11" t="s">
        <v>1431</v>
      </c>
      <c r="G33" s="7">
        <v>33</v>
      </c>
      <c r="H33" s="7" t="str">
        <f t="shared" si="0"/>
        <v>create(a33:primaryres{id: "RP000032", kr: "충렬사 홍살문", en: "", URI: "http://www.cha.go.kr/unisearch/images/monument/2016012113585201.JPG", type: "CT000142",source: "II000005"})</v>
      </c>
    </row>
    <row r="34" spans="1:8" x14ac:dyDescent="0.45">
      <c r="A34" s="7" t="s">
        <v>1155</v>
      </c>
      <c r="B34" s="7" t="s">
        <v>1132</v>
      </c>
      <c r="D34" s="8" t="s">
        <v>1141</v>
      </c>
      <c r="E34" s="7" t="s">
        <v>1070</v>
      </c>
      <c r="F34" s="11" t="s">
        <v>1431</v>
      </c>
      <c r="G34" s="7">
        <v>34</v>
      </c>
      <c r="H34" s="7" t="str">
        <f t="shared" si="0"/>
        <v>create(a34:primaryres{id: "RP000033", kr: "충렬사", en: "", URI: "http://www.cha.go.kr/unisearch/images/monument/2016012113585202.JPG", type: "CT000142",source: "II000005"})</v>
      </c>
    </row>
    <row r="35" spans="1:8" x14ac:dyDescent="0.45">
      <c r="A35" s="7" t="s">
        <v>1161</v>
      </c>
      <c r="B35" s="7" t="s">
        <v>999</v>
      </c>
      <c r="D35" s="7" t="s">
        <v>1158</v>
      </c>
      <c r="E35" s="7" t="s">
        <v>1070</v>
      </c>
      <c r="F35" s="11" t="s">
        <v>1431</v>
      </c>
      <c r="G35" s="7">
        <v>35</v>
      </c>
      <c r="H35" s="7" t="str">
        <f t="shared" si="0"/>
        <v>create(a35:primaryres{id: "RP000034", kr: "청주 여산송씨 정려각", en: "", URI: "http://www.cha.go.kr/unisearch/images/monument/1651615.jpg", type: "CT000142",source: "II000005"})</v>
      </c>
    </row>
    <row r="36" spans="1:8" x14ac:dyDescent="0.45">
      <c r="A36" s="7" t="s">
        <v>1162</v>
      </c>
      <c r="B36" s="7" t="s">
        <v>1048</v>
      </c>
      <c r="D36" s="7" t="s">
        <v>1159</v>
      </c>
      <c r="E36" s="7" t="s">
        <v>1070</v>
      </c>
      <c r="F36" s="11" t="s">
        <v>1431</v>
      </c>
      <c r="G36" s="7">
        <v>36</v>
      </c>
      <c r="H36" s="7" t="str">
        <f t="shared" si="0"/>
        <v>create(a36:primaryres{id: "RP000035", kr: "여산송씨 정려각", en: "", URI: "http://www.cha.go.kr/unisearch/images/monument/1651624.jpg", type: "CT000142",source: "II000005"})</v>
      </c>
    </row>
    <row r="37" spans="1:8" x14ac:dyDescent="0.45">
      <c r="A37" s="7" t="s">
        <v>1163</v>
      </c>
      <c r="B37" s="7" t="s">
        <v>999</v>
      </c>
      <c r="D37" s="7" t="s">
        <v>1160</v>
      </c>
      <c r="E37" s="7" t="s">
        <v>1070</v>
      </c>
      <c r="F37" s="11" t="s">
        <v>1431</v>
      </c>
      <c r="G37" s="7">
        <v>37</v>
      </c>
      <c r="H37" s="7" t="str">
        <f t="shared" si="0"/>
        <v>create(a37:primaryres{id: "RP000036", kr: "청주 여산송씨 정려각", en: "", URI: "http://www.cha.go.kr/unisearch/images/monument/1651633.jpg", type: "CT000142",source: "II000005"})</v>
      </c>
    </row>
    <row r="38" spans="1:8" ht="16" x14ac:dyDescent="0.45">
      <c r="A38" s="7" t="s">
        <v>1251</v>
      </c>
      <c r="B38" s="7" t="s">
        <v>636</v>
      </c>
      <c r="D38" s="15" t="s">
        <v>1250</v>
      </c>
      <c r="E38" s="7" t="s">
        <v>1070</v>
      </c>
      <c r="F38" s="11" t="s">
        <v>1431</v>
      </c>
      <c r="G38" s="7">
        <v>38</v>
      </c>
      <c r="H38" s="7" t="str">
        <f t="shared" si="0"/>
        <v>create(a38:primaryres{id: "RP000037", kr: "청주향교 대성전", en: "", URI: "http://www.cha.go.kr/unisearch/images/tangible_cult_prop/1638459.jpg", type: "CT000142",source: "II000005"})</v>
      </c>
    </row>
    <row r="39" spans="1:8" ht="16" x14ac:dyDescent="0.45">
      <c r="A39" s="7" t="s">
        <v>1394</v>
      </c>
      <c r="B39" s="7" t="s">
        <v>1177</v>
      </c>
      <c r="D39" s="15" t="s">
        <v>1385</v>
      </c>
      <c r="E39" s="7" t="s">
        <v>1070</v>
      </c>
      <c r="F39" s="7" t="s">
        <v>1391</v>
      </c>
      <c r="G39" s="7">
        <v>39</v>
      </c>
      <c r="H39" s="7" t="str">
        <f t="shared" si="0"/>
        <v>create(a39:primaryres{id: "RP000038", kr: "신항서원(莘巷書院)", en: "", URI: "http://www.k-heritage.tv/DataFolder/Upload/Editor/se20131213162333.jpg", type: "CT000135",source: "II000005"})</v>
      </c>
    </row>
  </sheetData>
  <autoFilter ref="A1:H2">
    <sortState ref="A2:H39">
      <sortCondition ref="A1:A2"/>
    </sortState>
  </autoFilter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7" r:id="rId9"/>
    <hyperlink ref="D16" r:id="rId10"/>
    <hyperlink ref="D15" r:id="rId11"/>
    <hyperlink ref="D14" r:id="rId12"/>
    <hyperlink ref="D13" r:id="rId13"/>
    <hyperlink ref="D12" r:id="rId14"/>
    <hyperlink ref="D11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8" r:id="rId33"/>
    <hyperlink ref="D39" r:id="rId3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8" sqref="E8:E9"/>
    </sheetView>
  </sheetViews>
  <sheetFormatPr defaultRowHeight="11.5" x14ac:dyDescent="0.45"/>
  <cols>
    <col min="1" max="1" width="8.7265625" style="7"/>
    <col min="2" max="2" width="20.36328125" style="7" customWidth="1"/>
    <col min="3" max="3" width="13.90625" style="7" customWidth="1"/>
    <col min="4" max="4" width="13.08984375" style="7" customWidth="1"/>
    <col min="5" max="5" width="8.7265625" style="7"/>
    <col min="6" max="6" width="8" style="7" customWidth="1"/>
    <col min="7" max="7" width="3.6328125" style="7" customWidth="1"/>
    <col min="8" max="8" width="48.26953125" style="7" customWidth="1"/>
    <col min="9" max="16384" width="8.7265625" style="7"/>
  </cols>
  <sheetData>
    <row r="1" spans="1:8" s="6" customFormat="1" x14ac:dyDescent="0.45">
      <c r="A1" s="6" t="s">
        <v>0</v>
      </c>
      <c r="B1" s="6" t="s">
        <v>981</v>
      </c>
      <c r="C1" s="6" t="s">
        <v>982</v>
      </c>
      <c r="D1" s="6" t="s">
        <v>1</v>
      </c>
      <c r="E1" s="6" t="s">
        <v>1073</v>
      </c>
      <c r="F1" s="6" t="s">
        <v>1183</v>
      </c>
      <c r="G1" s="6" t="s">
        <v>10</v>
      </c>
      <c r="H1" s="6" t="s">
        <v>11</v>
      </c>
    </row>
    <row r="2" spans="1:8" x14ac:dyDescent="0.45">
      <c r="A2" s="7" t="s">
        <v>882</v>
      </c>
      <c r="C2" s="7" t="s">
        <v>97</v>
      </c>
      <c r="D2" s="8" t="s">
        <v>86</v>
      </c>
      <c r="E2" s="8"/>
      <c r="F2" s="7" t="s">
        <v>1389</v>
      </c>
      <c r="G2" s="7">
        <v>1</v>
      </c>
      <c r="H2" s="7" t="str">
        <f>"create(a"&amp;G2&amp;":secondaryres{id: """&amp;A2&amp;""", kr: """&amp;B2&amp;""", en: """&amp;C2&amp;""", URI: """&amp;D2&amp;""",  source: """&amp;E2&amp;""",  lang: """&amp;F2&amp;"""})"</f>
        <v>create(a1:secondaryres{id: "RS000001", kr: "", en: "Portrait of Sin Sukju", URI: "https://www.khanacademy.org/humanities/art-asia/korea-japan/joseon-dynasty/a/sin-sukju",  source: "",  lang: "C000032"})</v>
      </c>
    </row>
    <row r="3" spans="1:8" x14ac:dyDescent="0.45">
      <c r="A3" s="7" t="s">
        <v>1174</v>
      </c>
      <c r="B3" s="7" t="s">
        <v>1173</v>
      </c>
      <c r="D3" s="8" t="s">
        <v>1172</v>
      </c>
      <c r="F3" s="7" t="s">
        <v>1388</v>
      </c>
      <c r="G3" s="7">
        <v>2</v>
      </c>
      <c r="H3" s="7" t="str">
        <f t="shared" ref="H3:H10" si="0">"create(a"&amp;G3&amp;":secondaryres{id: """&amp;A3&amp;""", kr: """&amp;B3&amp;""", en: """&amp;C3&amp;""", URI: """&amp;D3&amp;""",  source: """&amp;E3&amp;""",  lang: """&amp;F3&amp;"""})"</f>
        <v>create(a2:secondaryres{id: "RS000002", kr: "신항서원(莘巷書院)충북청주", en: "", URI: "http://blog.daum.net/_blog/BlogTypeView.do?blogid=0FRlR&amp;articleno=11295592&amp;categoryId=696631&amp;regdt=20100728075245",  source: "",  lang: "C000031"})</v>
      </c>
    </row>
    <row r="4" spans="1:8" x14ac:dyDescent="0.45">
      <c r="A4" s="7" t="s">
        <v>1176</v>
      </c>
      <c r="B4" s="7" t="s">
        <v>1177</v>
      </c>
      <c r="D4" s="8" t="s">
        <v>1175</v>
      </c>
      <c r="E4" s="7" t="s">
        <v>1070</v>
      </c>
      <c r="F4" s="7" t="s">
        <v>1388</v>
      </c>
      <c r="G4" s="7">
        <v>3</v>
      </c>
      <c r="H4" s="7" t="str">
        <f t="shared" si="0"/>
        <v>create(a3:secondaryres{id: "RS000003", kr: "신항서원(莘巷書院)", en: "", URI: "http://www.k-heritage.tv/brd/board/275/L/CATEGORY/327/menu/253?brdType=R&amp;thisPage=1&amp;bbIdx=4929&amp;searchField=&amp;searchText=",  source: "II000005",  lang: "C000031"})</v>
      </c>
    </row>
    <row r="5" spans="1:8" x14ac:dyDescent="0.45">
      <c r="A5" s="7" t="s">
        <v>1182</v>
      </c>
      <c r="B5" s="7" t="s">
        <v>1181</v>
      </c>
      <c r="D5" s="8" t="s">
        <v>1180</v>
      </c>
      <c r="E5" s="7" t="s">
        <v>1070</v>
      </c>
      <c r="F5" s="7" t="s">
        <v>1388</v>
      </c>
      <c r="G5" s="7">
        <v>4</v>
      </c>
      <c r="H5" s="7" t="str">
        <f t="shared" si="0"/>
        <v>create(a4:secondaryres{id: "RS000004", kr: "청주 신항서원 (淸州 莘巷書院)", en: "", URI: "http://www.cha.go.kr/korea/heritage/search/Culresult_Db_View.jsp?mc=NS_04_03_02&amp;VdkVgwKey=23,00420000,33",  source: "II000005",  lang: "C000031"})</v>
      </c>
    </row>
    <row r="6" spans="1:8" x14ac:dyDescent="0.45">
      <c r="A6" s="7" t="s">
        <v>1186</v>
      </c>
      <c r="B6" s="7" t="s">
        <v>1177</v>
      </c>
      <c r="D6" s="8" t="s">
        <v>1196</v>
      </c>
      <c r="F6" s="7" t="s">
        <v>1388</v>
      </c>
      <c r="G6" s="7">
        <v>5</v>
      </c>
      <c r="H6" s="7" t="str">
        <f t="shared" si="0"/>
        <v>create(a5:secondaryres{id: "RS000005", kr: "신항서원(莘巷書院)", en: "", URI: "http://www.seowonheritage.org/%EC%84%9C%EC%9B%90%EC%9C%84%EC%B9%98%EB%8F%84/178-%EC%8B%A0%ED%95%AD%EC%84%9C%EC%9B%90",  source: "",  lang: "C000031"})</v>
      </c>
    </row>
    <row r="7" spans="1:8" x14ac:dyDescent="0.45">
      <c r="A7" s="7" t="s">
        <v>1220</v>
      </c>
      <c r="B7" s="7" t="s">
        <v>1219</v>
      </c>
      <c r="D7" s="8" t="s">
        <v>1221</v>
      </c>
      <c r="F7" s="7" t="s">
        <v>1388</v>
      </c>
      <c r="G7" s="7">
        <v>6</v>
      </c>
      <c r="H7" s="7" t="str">
        <f t="shared" si="0"/>
        <v>create(a6:secondaryres{id: "RS000006", kr: "청주 충렬사 /송상현 유적 지", en: "", URI: "http://cafe.daum.net/_c21_/bbs_search_read?grpid=1If5X&amp;fldid=K2g8&amp;datanum=822&amp;q=%BC%DB%BB%F3%C7%F6&amp;_referer=V7kfJwkeLEGMZxGlgqZEmcUAwh1l2A57KGJCxN9BOE8kKs4B_6EY7w00",  source: "",  lang: "C000031"})</v>
      </c>
    </row>
    <row r="8" spans="1:8" ht="16" x14ac:dyDescent="0.45">
      <c r="A8" s="7" t="s">
        <v>1371</v>
      </c>
      <c r="B8" s="7" t="s">
        <v>956</v>
      </c>
      <c r="D8" s="15" t="s">
        <v>1372</v>
      </c>
      <c r="E8" s="7" t="s">
        <v>1376</v>
      </c>
      <c r="F8" s="7" t="s">
        <v>1388</v>
      </c>
      <c r="G8" s="7">
        <v>7</v>
      </c>
      <c r="H8" s="7" t="str">
        <f t="shared" si="0"/>
        <v>create(a7:secondaryres{id: "RS000007", kr: "청주 송상현 묘소 및 신도비", en: "", URI: "http://dh.aks.ac.kr/~heritage/wiki/index.php/%EC%B2%AD%EC%A3%BC_%EC%86%A1%EC%83%81%ED%98%84_%EB%AC%98%EC%86%8C_%EB%B0%8F_%EC%8B%A0%EB%8F%84%EB%B9%84",  source: "II000008",  lang: "C000031"})</v>
      </c>
    </row>
    <row r="9" spans="1:8" ht="16" x14ac:dyDescent="0.45">
      <c r="A9" s="7" t="s">
        <v>1374</v>
      </c>
      <c r="B9" s="7" t="s">
        <v>956</v>
      </c>
      <c r="D9" s="15" t="s">
        <v>1373</v>
      </c>
      <c r="E9" s="7" t="s">
        <v>1070</v>
      </c>
      <c r="F9" s="7" t="s">
        <v>1388</v>
      </c>
      <c r="G9" s="7">
        <v>8</v>
      </c>
      <c r="H9" s="7" t="str">
        <f t="shared" si="0"/>
        <v>create(a8:secondaryres{id: "RS000008", kr: "청주 송상현 묘소 및 신도비", en: "", URI: "http://www.cha.go.kr/korea/heritage/search/Culresult_Db_View.jsp?mc=NS_04_03_02&amp;VdkVgwKey=23,00660000,33",  source: "II000005",  lang: "C000031"})</v>
      </c>
    </row>
    <row r="10" spans="1:8" ht="16" x14ac:dyDescent="0.45">
      <c r="A10" s="7" t="s">
        <v>1379</v>
      </c>
      <c r="B10" s="7" t="s">
        <v>999</v>
      </c>
      <c r="D10" s="15" t="s">
        <v>1375</v>
      </c>
      <c r="E10" s="7" t="s">
        <v>1376</v>
      </c>
      <c r="F10" s="7" t="s">
        <v>1388</v>
      </c>
      <c r="G10" s="7">
        <v>9</v>
      </c>
      <c r="H10" s="7" t="str">
        <f t="shared" si="0"/>
        <v>create(a9:secondaryres{id: "RS000009", kr: "청주 여산송씨 정려각", en: "", URI: "http://dh.aks.ac.kr/~heritage/wiki/index.php/%EC%B2%AD%EC%A3%BC_%EC%97%AC%EC%82%B0%EC%86%A1%EC%94%A8_%EC%A0%95%EB%A0%A4%EA%B0%81",  source: "II000008",  lang: "C000031"})</v>
      </c>
    </row>
  </sheetData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C1" workbookViewId="0">
      <selection activeCell="K2" sqref="K2:K13"/>
    </sheetView>
  </sheetViews>
  <sheetFormatPr defaultRowHeight="16" x14ac:dyDescent="0.45"/>
  <cols>
    <col min="3" max="3" width="13.1796875" customWidth="1"/>
    <col min="9" max="9" width="11.90625" customWidth="1"/>
    <col min="10" max="10" width="4.90625" customWidth="1"/>
    <col min="11" max="11" width="57.0898437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11.5" x14ac:dyDescent="0.45">
      <c r="A2" s="7" t="s">
        <v>832</v>
      </c>
      <c r="B2" s="7" t="s">
        <v>458</v>
      </c>
      <c r="C2" s="2" t="s">
        <v>473</v>
      </c>
      <c r="D2" s="2" t="s">
        <v>459</v>
      </c>
      <c r="G2" s="7"/>
      <c r="J2" s="2">
        <v>1</v>
      </c>
      <c r="K2" s="7" t="str">
        <f>"create(a"&amp;J2&amp;":name{id: """&amp;A2&amp;""", kr: """&amp;B2&amp;""", en: """&amp;C2&amp;""", ch: """&amp;D2&amp;""", rr: """&amp;E2&amp;""", mr: """&amp;F2&amp;""", URI: """&amp;G2&amp;""", def_kr: """&amp;H2&amp;""", def_en: """&amp;I3&amp;"""})"</f>
        <v>create(a1:name{id: "VN000001", kr: "천곡", en: "Cheongok", ch: "泉谷", rr: "", mr: "", URI: "", def_kr: "", def_en: "Lord of Loyalty and Faithfulness"})</v>
      </c>
    </row>
    <row r="3" spans="1:11" s="2" customFormat="1" ht="23" x14ac:dyDescent="0.45">
      <c r="A3" s="7" t="s">
        <v>833</v>
      </c>
      <c r="B3" s="7" t="s">
        <v>1017</v>
      </c>
      <c r="C3" s="2" t="s">
        <v>1157</v>
      </c>
      <c r="D3" s="2" t="s">
        <v>1156</v>
      </c>
      <c r="G3" s="7"/>
      <c r="I3" s="2" t="s">
        <v>1218</v>
      </c>
      <c r="J3" s="2">
        <v>2</v>
      </c>
      <c r="K3" s="7" t="str">
        <f>"create(a"&amp;J3&amp;":name{id: """&amp;A3&amp;""", kr: """&amp;B3&amp;""", en: """&amp;C3&amp;""", ch: """&amp;D3&amp;""", rr: """&amp;E3&amp;""", mr: """&amp;F3&amp;""", URI: """&amp;G3&amp;""", def_kr: """&amp;H3&amp;""", def_en: """&amp;I4&amp;"""})"</f>
        <v>create(a2:name{id: "VN000002", kr: "충렬", en: "Chungnyeol", ch: "忠烈", rr: "", mr: "", URI: "", def_kr: "", def_en: ""})</v>
      </c>
    </row>
    <row r="4" spans="1:11" s="2" customFormat="1" ht="11.5" x14ac:dyDescent="0.45">
      <c r="A4" s="7" t="s">
        <v>834</v>
      </c>
      <c r="B4" s="7" t="s">
        <v>513</v>
      </c>
      <c r="C4" s="2" t="s">
        <v>521</v>
      </c>
      <c r="D4" s="2" t="s">
        <v>514</v>
      </c>
      <c r="G4" s="7"/>
      <c r="J4" s="2">
        <v>3</v>
      </c>
      <c r="K4" s="7" t="str">
        <f t="shared" ref="K4:K13" si="0">"create(a"&amp;J4&amp;":name{id: """&amp;A4&amp;""", kr: """&amp;B4&amp;""", en: """&amp;C4&amp;""", ch: """&amp;D4&amp;""", rr: """&amp;E4&amp;""", mr: """&amp;F4&amp;""", URI: """&amp;G4&amp;""", def_kr: """&amp;H4&amp;""", def_en: """&amp;I4&amp;"""})"</f>
        <v>create(a3:name{id: "VN000003", kr: "덕구", en: "Deokku", ch: "德求", rr: "", mr: "", URI: "", def_kr: "", def_en: ""})</v>
      </c>
    </row>
    <row r="5" spans="1:11" s="2" customFormat="1" ht="11.5" x14ac:dyDescent="0.45">
      <c r="A5" s="7" t="s">
        <v>835</v>
      </c>
      <c r="B5" s="7" t="s">
        <v>591</v>
      </c>
      <c r="C5" s="2" t="s">
        <v>594</v>
      </c>
      <c r="G5" s="7"/>
      <c r="J5" s="2">
        <v>4</v>
      </c>
      <c r="K5" s="7" t="str">
        <f t="shared" si="0"/>
        <v>create(a4:name{id: "VN000004", kr: "고령부원군", en: "Lord of Goryeong", ch: "", rr: "", mr: "", URI: "", def_kr: "", def_en: ""})</v>
      </c>
    </row>
    <row r="6" spans="1:11" s="2" customFormat="1" ht="11.5" x14ac:dyDescent="0.45">
      <c r="A6" s="7" t="s">
        <v>836</v>
      </c>
      <c r="B6" s="7" t="s">
        <v>584</v>
      </c>
      <c r="C6" s="2" t="s">
        <v>585</v>
      </c>
      <c r="G6" s="7"/>
      <c r="J6" s="2">
        <v>5</v>
      </c>
      <c r="K6" s="7" t="str">
        <f t="shared" si="0"/>
        <v>create(a5:name{id: "VN000005", kr: "수양대군", en: "Prince Suyang", ch: "", rr: "", mr: "", URI: "", def_kr: "", def_en: ""})</v>
      </c>
    </row>
    <row r="7" spans="1:11" s="2" customFormat="1" ht="11.5" x14ac:dyDescent="0.45">
      <c r="A7" s="7" t="s">
        <v>837</v>
      </c>
      <c r="B7" s="7" t="s">
        <v>398</v>
      </c>
      <c r="C7" s="2" t="s">
        <v>695</v>
      </c>
      <c r="D7" s="2" t="s">
        <v>397</v>
      </c>
      <c r="G7" s="7"/>
      <c r="J7" s="2">
        <v>6</v>
      </c>
      <c r="K7" s="7" t="str">
        <f t="shared" si="0"/>
        <v>create(a6:name{id: "VN000006", kr: "강수", en: "Gangsu", ch: "江叟", rr: "", mr: "", URI: "", def_kr: "", def_en: ""})</v>
      </c>
    </row>
    <row r="8" spans="1:11" s="2" customFormat="1" ht="23" x14ac:dyDescent="0.45">
      <c r="A8" s="7" t="s">
        <v>838</v>
      </c>
      <c r="B8" s="7" t="s">
        <v>404</v>
      </c>
      <c r="C8" s="2" t="s">
        <v>696</v>
      </c>
      <c r="D8" s="2" t="s">
        <v>403</v>
      </c>
      <c r="G8" s="7"/>
      <c r="I8" s="2" t="s">
        <v>1384</v>
      </c>
      <c r="J8" s="2">
        <v>7</v>
      </c>
      <c r="K8" s="7" t="str">
        <f t="shared" si="0"/>
        <v>create(a7:name{id: "VN000007", kr: "수천암", en: "Sucheonam", ch: "水泉庵", rr: "", mr: "", URI: "", def_kr: "", def_en: "Water Spring House"})</v>
      </c>
    </row>
    <row r="9" spans="1:11" s="2" customFormat="1" ht="11.5" x14ac:dyDescent="0.45">
      <c r="A9" s="7" t="s">
        <v>839</v>
      </c>
      <c r="B9" s="7" t="s">
        <v>477</v>
      </c>
      <c r="C9" s="2" t="s">
        <v>697</v>
      </c>
      <c r="D9" s="2" t="s">
        <v>478</v>
      </c>
      <c r="G9" s="7"/>
      <c r="J9" s="2">
        <v>8</v>
      </c>
      <c r="K9" s="7" t="str">
        <f t="shared" si="0"/>
        <v>create(a8:name{id: "VN000008", kr: "유정서원", en: "Yujeongseowon", ch: "有定書院", rr: "", mr: "", URI: "", def_kr: "", def_en: ""})</v>
      </c>
    </row>
    <row r="10" spans="1:11" s="2" customFormat="1" ht="11.5" x14ac:dyDescent="0.45">
      <c r="A10" s="7" t="s">
        <v>840</v>
      </c>
      <c r="B10" s="7" t="s">
        <v>577</v>
      </c>
      <c r="C10" s="2" t="s">
        <v>698</v>
      </c>
      <c r="D10" s="2" t="s">
        <v>576</v>
      </c>
      <c r="G10" s="7"/>
      <c r="J10" s="2">
        <v>9</v>
      </c>
      <c r="K10" s="7" t="str">
        <f t="shared" si="0"/>
        <v>create(a9:name{id: "VN000009", kr: "범옹", en: "Beomong", ch: "泛翁", rr: "", mr: "", URI: "", def_kr: "", def_en: ""})</v>
      </c>
    </row>
    <row r="11" spans="1:11" s="2" customFormat="1" ht="11.5" x14ac:dyDescent="0.45">
      <c r="A11" s="7" t="s">
        <v>841</v>
      </c>
      <c r="B11" s="7" t="s">
        <v>579</v>
      </c>
      <c r="C11" s="2" t="s">
        <v>699</v>
      </c>
      <c r="D11" s="2" t="s">
        <v>578</v>
      </c>
      <c r="G11" s="7"/>
      <c r="J11" s="2">
        <v>10</v>
      </c>
      <c r="K11" s="7" t="str">
        <f t="shared" si="0"/>
        <v>create(a10:name{id: "VN000010", kr: "보한재", en: "Bohanjae", ch: "保閑齋", rr: "", mr: "", URI: "", def_kr: "", def_en: ""})</v>
      </c>
    </row>
    <row r="12" spans="1:11" s="2" customFormat="1" ht="11.5" x14ac:dyDescent="0.45">
      <c r="A12" s="7" t="s">
        <v>842</v>
      </c>
      <c r="B12" s="7" t="s">
        <v>587</v>
      </c>
      <c r="C12" s="2" t="s">
        <v>700</v>
      </c>
      <c r="D12" s="2" t="s">
        <v>586</v>
      </c>
      <c r="G12" s="7"/>
      <c r="J12" s="2">
        <v>11</v>
      </c>
      <c r="K12" s="7" t="str">
        <f t="shared" si="0"/>
        <v>create(a11:name{id: "VN000011", kr: "문충", en: "Munchung", ch: "文忠", rr: "", mr: "", URI: "", def_kr: "", def_en: ""})</v>
      </c>
    </row>
    <row r="13" spans="1:11" x14ac:dyDescent="0.45">
      <c r="A13" s="7" t="s">
        <v>991</v>
      </c>
      <c r="B13" s="7" t="s">
        <v>989</v>
      </c>
      <c r="C13" s="2" t="s">
        <v>988</v>
      </c>
      <c r="D13" s="2" t="s">
        <v>990</v>
      </c>
      <c r="J13" s="2">
        <v>12</v>
      </c>
      <c r="K13" s="7" t="str">
        <f t="shared" si="0"/>
        <v>create(a12:name{id: "VN000012", kr: "신항서원", en: "Sinhangseowon", ch: "莘巷書院", rr: "", mr: "", URI: "", def_kr: "", def_en: ""})</v>
      </c>
    </row>
  </sheetData>
  <autoFilter ref="A1:K1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49" workbookViewId="0">
      <selection activeCell="K67" sqref="K67"/>
    </sheetView>
  </sheetViews>
  <sheetFormatPr defaultRowHeight="11.5" x14ac:dyDescent="0.45"/>
  <cols>
    <col min="1" max="1" width="8" style="17" customWidth="1"/>
    <col min="2" max="2" width="8.26953125" style="17" customWidth="1"/>
    <col min="3" max="3" width="6.6328125" style="17" customWidth="1"/>
    <col min="4" max="4" width="7.7265625" style="17" customWidth="1"/>
    <col min="5" max="5" width="11.08984375" style="17" customWidth="1"/>
    <col min="6" max="9" width="8.7265625" style="17"/>
    <col min="10" max="10" width="5.26953125" style="17" customWidth="1"/>
    <col min="11" max="11" width="51.6328125" style="17" customWidth="1"/>
    <col min="12" max="16384" width="8.7265625" style="17"/>
  </cols>
  <sheetData>
    <row r="1" spans="1:11" s="4" customFormat="1" x14ac:dyDescent="0.45">
      <c r="A1" s="4" t="s">
        <v>0</v>
      </c>
      <c r="B1" s="4" t="s">
        <v>981</v>
      </c>
      <c r="C1" s="4" t="s">
        <v>982</v>
      </c>
      <c r="D1" s="4" t="s">
        <v>201</v>
      </c>
      <c r="E1" s="4" t="s">
        <v>202</v>
      </c>
      <c r="F1" s="4" t="s">
        <v>203</v>
      </c>
      <c r="G1" s="4" t="s">
        <v>206</v>
      </c>
      <c r="H1" s="4" t="s">
        <v>204</v>
      </c>
      <c r="I1" s="4" t="s">
        <v>205</v>
      </c>
      <c r="J1" s="4" t="s">
        <v>10</v>
      </c>
      <c r="K1" s="16" t="s">
        <v>11</v>
      </c>
    </row>
    <row r="2" spans="1:11" s="5" customFormat="1" x14ac:dyDescent="0.45">
      <c r="A2" s="17" t="str">
        <f>C2&amp;"0000"</f>
        <v>13920000</v>
      </c>
      <c r="B2" s="17" t="str">
        <f t="shared" ref="B2:B33" si="0">C2&amp;"년"</f>
        <v>1392년</v>
      </c>
      <c r="C2" s="17">
        <v>1392</v>
      </c>
      <c r="D2" s="17"/>
      <c r="E2" s="17"/>
      <c r="F2" s="17"/>
      <c r="G2" s="17"/>
      <c r="H2" s="17"/>
      <c r="I2" s="17"/>
      <c r="J2" s="17">
        <v>1</v>
      </c>
      <c r="K2" s="17" t="str">
        <f t="shared" ref="K2:K64" si="1">"create(a"&amp;J2&amp;":tempobject{id: """&amp;A2&amp;""", kr: """&amp;B2&amp;""", en: """&amp;C2&amp;""", reign_kr: """&amp;D2&amp;""", reign_en: """&amp;E2&amp;""", reign_ch: """&amp;F2&amp;"""})"</f>
        <v>create(a1:tempobject{id: "13920000", kr: "1392년", en: "1392", reign_kr: "", reign_en: "", reign_ch: ""})</v>
      </c>
    </row>
    <row r="3" spans="1:11" s="5" customFormat="1" x14ac:dyDescent="0.45">
      <c r="A3" s="17" t="str">
        <f t="shared" ref="A3:A67" si="2">C3&amp;"0000"</f>
        <v>14170000</v>
      </c>
      <c r="B3" s="17" t="str">
        <f t="shared" si="0"/>
        <v>1417년</v>
      </c>
      <c r="C3" s="5">
        <v>1417</v>
      </c>
      <c r="D3" s="5" t="s">
        <v>27</v>
      </c>
      <c r="E3" s="5" t="s">
        <v>29</v>
      </c>
      <c r="J3" s="17">
        <v>2</v>
      </c>
      <c r="K3" s="17" t="str">
        <f t="shared" si="1"/>
        <v>create(a2:tempobject{id: "14170000", kr: "1417년", en: "1417", reign_kr: "태종 17", reign_en: "Taejong 17", reign_ch: ""})</v>
      </c>
    </row>
    <row r="4" spans="1:11" s="5" customFormat="1" x14ac:dyDescent="0.45">
      <c r="A4" s="17" t="str">
        <f t="shared" si="2"/>
        <v>14380000</v>
      </c>
      <c r="B4" s="17" t="str">
        <f t="shared" si="0"/>
        <v>1438년</v>
      </c>
      <c r="C4" s="5">
        <v>1438</v>
      </c>
      <c r="D4" s="5" t="s">
        <v>314</v>
      </c>
      <c r="E4" s="5" t="s">
        <v>315</v>
      </c>
      <c r="J4" s="17">
        <v>3</v>
      </c>
      <c r="K4" s="17" t="str">
        <f t="shared" si="1"/>
        <v>create(a3:tempobject{id: "14380000", kr: "1438년", en: "1438", reign_kr: "세종 20", reign_en: "Sejong 20", reign_ch: ""})</v>
      </c>
    </row>
    <row r="5" spans="1:11" s="5" customFormat="1" x14ac:dyDescent="0.45">
      <c r="A5" s="17" t="str">
        <f t="shared" si="2"/>
        <v>14390000</v>
      </c>
      <c r="B5" s="17" t="str">
        <f t="shared" si="0"/>
        <v>1439년</v>
      </c>
      <c r="C5" s="17">
        <v>1439</v>
      </c>
      <c r="D5" s="5" t="s">
        <v>222</v>
      </c>
      <c r="E5" s="5" t="s">
        <v>225</v>
      </c>
      <c r="F5" s="17"/>
      <c r="G5" s="17"/>
      <c r="H5" s="17"/>
      <c r="I5" s="17"/>
      <c r="J5" s="17">
        <v>4</v>
      </c>
      <c r="K5" s="17" t="str">
        <f t="shared" si="1"/>
        <v>create(a4:tempobject{id: "14390000", kr: "1439년", en: "1439", reign_kr: "세종 21", reign_en: "Sejong 21", reign_ch: ""})</v>
      </c>
    </row>
    <row r="6" spans="1:11" s="5" customFormat="1" x14ac:dyDescent="0.45">
      <c r="A6" s="17" t="str">
        <f t="shared" si="2"/>
        <v>14440000</v>
      </c>
      <c r="B6" s="17" t="str">
        <f t="shared" si="0"/>
        <v>1444년</v>
      </c>
      <c r="C6" s="17">
        <v>1444</v>
      </c>
      <c r="D6" s="5" t="s">
        <v>316</v>
      </c>
      <c r="E6" s="5" t="s">
        <v>317</v>
      </c>
      <c r="F6" s="17"/>
      <c r="G6" s="17"/>
      <c r="H6" s="17"/>
      <c r="I6" s="17"/>
      <c r="J6" s="17">
        <v>5</v>
      </c>
      <c r="K6" s="17" t="str">
        <f t="shared" si="1"/>
        <v>create(a5:tempobject{id: "14440000", kr: "1444년", en: "1444", reign_kr: "세종 26", reign_en: "Sejong 26", reign_ch: ""})</v>
      </c>
    </row>
    <row r="7" spans="1:11" s="5" customFormat="1" x14ac:dyDescent="0.45">
      <c r="A7" s="17" t="str">
        <f t="shared" si="2"/>
        <v>14550000</v>
      </c>
      <c r="B7" s="17" t="str">
        <f t="shared" si="0"/>
        <v>1455년</v>
      </c>
      <c r="C7" s="5">
        <v>1455</v>
      </c>
      <c r="D7" s="5" t="s">
        <v>223</v>
      </c>
      <c r="E7" s="5" t="s">
        <v>77</v>
      </c>
      <c r="F7" s="5" t="s">
        <v>79</v>
      </c>
      <c r="J7" s="5">
        <v>6</v>
      </c>
      <c r="K7" s="17" t="str">
        <f t="shared" si="1"/>
        <v>create(a6:tempobject{id: "14550000", kr: "1455년", en: "1455", reign_kr: "세조 1", reign_en: "Sejo 1", reign_ch: "世祖 1"})</v>
      </c>
    </row>
    <row r="8" spans="1:11" s="5" customFormat="1" x14ac:dyDescent="0.45">
      <c r="A8" s="17" t="str">
        <f t="shared" si="2"/>
        <v>14640000</v>
      </c>
      <c r="B8" s="17" t="str">
        <f t="shared" si="0"/>
        <v>1464년</v>
      </c>
      <c r="C8" s="17">
        <v>1464</v>
      </c>
      <c r="D8" s="17" t="s">
        <v>318</v>
      </c>
      <c r="E8" s="17" t="s">
        <v>386</v>
      </c>
      <c r="F8" s="5" t="s">
        <v>387</v>
      </c>
      <c r="G8" s="17"/>
      <c r="H8" s="17"/>
      <c r="I8" s="17"/>
      <c r="J8" s="17">
        <v>7</v>
      </c>
      <c r="K8" s="17" t="str">
        <f t="shared" si="1"/>
        <v>create(a7:tempobject{id: "14640000", kr: "1464년", en: "1464", reign_kr: "세조 10", reign_en: "Sejo 10", reign_ch: "世祖 10"})</v>
      </c>
    </row>
    <row r="9" spans="1:11" s="5" customFormat="1" x14ac:dyDescent="0.45">
      <c r="A9" s="17" t="str">
        <f t="shared" si="2"/>
        <v>14680000</v>
      </c>
      <c r="B9" s="17" t="str">
        <f t="shared" si="0"/>
        <v>1468년</v>
      </c>
      <c r="C9" s="5">
        <v>1468</v>
      </c>
      <c r="D9" s="5" t="s">
        <v>224</v>
      </c>
      <c r="E9" s="5" t="s">
        <v>33</v>
      </c>
      <c r="F9" s="5" t="s">
        <v>78</v>
      </c>
      <c r="J9" s="5">
        <v>8</v>
      </c>
      <c r="K9" s="17" t="str">
        <f t="shared" si="1"/>
        <v>create(a8:tempobject{id: "14680000", kr: "1468년", en: "1468", reign_kr: "세조 14", reign_en: "Sejo 14", reign_ch: "世祖 14"})</v>
      </c>
    </row>
    <row r="10" spans="1:11" x14ac:dyDescent="0.45">
      <c r="A10" s="17" t="str">
        <f t="shared" si="2"/>
        <v>14750000</v>
      </c>
      <c r="B10" s="17" t="str">
        <f t="shared" si="0"/>
        <v>1475년</v>
      </c>
      <c r="C10" s="5">
        <v>1475</v>
      </c>
      <c r="D10" s="5" t="s">
        <v>28</v>
      </c>
      <c r="E10" s="5" t="s">
        <v>30</v>
      </c>
      <c r="F10" s="5"/>
      <c r="G10" s="5"/>
      <c r="H10" s="5"/>
      <c r="I10" s="5"/>
      <c r="J10" s="5">
        <v>9</v>
      </c>
      <c r="K10" s="17" t="str">
        <f t="shared" si="1"/>
        <v>create(a9:tempobject{id: "14750000", kr: "1475년", en: "1475", reign_kr: "성종 6", reign_en: "Seongjong 6", reign_ch: ""})</v>
      </c>
    </row>
    <row r="11" spans="1:11" x14ac:dyDescent="0.45">
      <c r="A11" s="17" t="str">
        <f t="shared" si="2"/>
        <v>14760000</v>
      </c>
      <c r="B11" s="17" t="str">
        <f t="shared" si="0"/>
        <v>1476년</v>
      </c>
      <c r="C11" s="17">
        <v>1476</v>
      </c>
      <c r="D11" s="17" t="s">
        <v>258</v>
      </c>
      <c r="E11" s="5" t="s">
        <v>259</v>
      </c>
      <c r="J11" s="17">
        <v>10</v>
      </c>
      <c r="K11" s="17" t="str">
        <f t="shared" si="1"/>
        <v>create(a10:tempobject{id: "14760000", kr: "1476년", en: "1476", reign_kr: "성종 7", reign_en: "Seongjong 7", reign_ch: ""})</v>
      </c>
    </row>
    <row r="12" spans="1:11" x14ac:dyDescent="0.45">
      <c r="A12" s="17" t="str">
        <f t="shared" si="2"/>
        <v>14840000</v>
      </c>
      <c r="B12" s="17" t="str">
        <f t="shared" si="0"/>
        <v>1484년</v>
      </c>
      <c r="C12" s="17">
        <v>1484</v>
      </c>
      <c r="J12" s="17">
        <v>11</v>
      </c>
      <c r="K12" s="17" t="str">
        <f t="shared" si="1"/>
        <v>create(a11:tempobject{id: "14840000", kr: "1484년", en: "1484", reign_kr: "", reign_en: "", reign_ch: ""})</v>
      </c>
    </row>
    <row r="13" spans="1:11" x14ac:dyDescent="0.45">
      <c r="A13" s="17" t="str">
        <f t="shared" si="2"/>
        <v>15040000</v>
      </c>
      <c r="B13" s="17" t="str">
        <f t="shared" si="0"/>
        <v>1504년</v>
      </c>
      <c r="C13" s="17">
        <v>1504</v>
      </c>
      <c r="D13" s="17" t="s">
        <v>292</v>
      </c>
      <c r="E13" s="17" t="s">
        <v>305</v>
      </c>
      <c r="J13" s="17">
        <v>12</v>
      </c>
      <c r="K13" s="17" t="str">
        <f t="shared" si="1"/>
        <v>create(a12:tempobject{id: "15040000", kr: "1504년", en: "1504", reign_kr: "연산군 10", reign_en: "Yeonsangun 10", reign_ch: ""})</v>
      </c>
    </row>
    <row r="14" spans="1:11" x14ac:dyDescent="0.45">
      <c r="A14" s="17" t="str">
        <f t="shared" si="2"/>
        <v>15190000</v>
      </c>
      <c r="B14" s="17" t="str">
        <f t="shared" si="0"/>
        <v>1519년</v>
      </c>
      <c r="C14" s="17">
        <v>1519</v>
      </c>
      <c r="D14" s="17" t="s">
        <v>289</v>
      </c>
      <c r="E14" s="17" t="s">
        <v>306</v>
      </c>
      <c r="J14" s="17">
        <v>13</v>
      </c>
      <c r="K14" s="17" t="str">
        <f t="shared" si="1"/>
        <v>create(a13:tempobject{id: "15190000", kr: "1519년", en: "1519", reign_kr: "중종 14", reign_en: "Jungjong 14", reign_ch: ""})</v>
      </c>
    </row>
    <row r="15" spans="1:11" x14ac:dyDescent="0.45">
      <c r="A15" s="17" t="str">
        <f t="shared" si="2"/>
        <v>15360000</v>
      </c>
      <c r="B15" s="17" t="str">
        <f t="shared" si="0"/>
        <v>1536년</v>
      </c>
      <c r="C15" s="17">
        <v>1536</v>
      </c>
      <c r="D15" s="17" t="s">
        <v>290</v>
      </c>
      <c r="E15" s="17" t="s">
        <v>307</v>
      </c>
      <c r="J15" s="17">
        <v>14</v>
      </c>
      <c r="K15" s="17" t="str">
        <f t="shared" si="1"/>
        <v>create(a14:tempobject{id: "15360000", kr: "1536년", en: "1536", reign_kr: "중종 31", reign_en: "Jungjong 31", reign_ch: ""})</v>
      </c>
    </row>
    <row r="16" spans="1:11" x14ac:dyDescent="0.45">
      <c r="A16" s="17" t="str">
        <f t="shared" si="2"/>
        <v>15400000</v>
      </c>
      <c r="B16" s="17" t="str">
        <f t="shared" si="0"/>
        <v>1540년</v>
      </c>
      <c r="C16" s="17">
        <v>1540</v>
      </c>
      <c r="J16" s="5">
        <v>15</v>
      </c>
      <c r="K16" s="17" t="str">
        <f t="shared" si="1"/>
        <v>create(a15:tempobject{id: "15400000", kr: "1540년", en: "1540", reign_kr: "", reign_en: "", reign_ch: ""})</v>
      </c>
    </row>
    <row r="17" spans="1:11" x14ac:dyDescent="0.45">
      <c r="A17" s="17" t="str">
        <f t="shared" si="2"/>
        <v>15440000</v>
      </c>
      <c r="B17" s="17" t="str">
        <f t="shared" si="0"/>
        <v>1544년</v>
      </c>
      <c r="C17" s="17">
        <v>1544</v>
      </c>
      <c r="J17" s="17">
        <v>16</v>
      </c>
      <c r="K17" s="17" t="str">
        <f t="shared" si="1"/>
        <v>create(a16:tempobject{id: "15440000", kr: "1544년", en: "1544", reign_kr: "", reign_en: "", reign_ch: ""})</v>
      </c>
    </row>
    <row r="18" spans="1:11" x14ac:dyDescent="0.45">
      <c r="A18" s="17" t="str">
        <f t="shared" si="2"/>
        <v>15510000</v>
      </c>
      <c r="B18" s="17" t="str">
        <f t="shared" si="0"/>
        <v>1551년</v>
      </c>
      <c r="C18" s="17">
        <v>1551</v>
      </c>
      <c r="J18" s="5">
        <v>17</v>
      </c>
      <c r="K18" s="17" t="str">
        <f t="shared" si="1"/>
        <v>create(a17:tempobject{id: "15510000", kr: "1551년", en: "1551", reign_kr: "", reign_en: "", reign_ch: ""})</v>
      </c>
    </row>
    <row r="19" spans="1:11" x14ac:dyDescent="0.45">
      <c r="A19" s="17" t="str">
        <f t="shared" si="2"/>
        <v>15700000</v>
      </c>
      <c r="B19" s="17" t="str">
        <f t="shared" si="0"/>
        <v>1570년</v>
      </c>
      <c r="C19" s="17">
        <v>1570</v>
      </c>
      <c r="D19" s="17" t="s">
        <v>270</v>
      </c>
      <c r="E19" s="17" t="s">
        <v>308</v>
      </c>
      <c r="J19" s="5">
        <v>18</v>
      </c>
      <c r="K19" s="17" t="str">
        <f t="shared" si="1"/>
        <v>create(a18:tempobject{id: "15700000", kr: "1570년", en: "1570", reign_kr: "선조 3", reign_en: "Seonjo 3", reign_ch: ""})</v>
      </c>
    </row>
    <row r="20" spans="1:11" x14ac:dyDescent="0.45">
      <c r="A20" s="17" t="str">
        <f t="shared" si="2"/>
        <v>15760000</v>
      </c>
      <c r="B20" s="17" t="str">
        <f t="shared" si="0"/>
        <v>1576년</v>
      </c>
      <c r="C20" s="17">
        <v>1576</v>
      </c>
      <c r="D20" s="17" t="s">
        <v>294</v>
      </c>
      <c r="E20" s="17" t="s">
        <v>309</v>
      </c>
      <c r="J20" s="17">
        <v>19</v>
      </c>
      <c r="K20" s="17" t="str">
        <f t="shared" si="1"/>
        <v>create(a19:tempobject{id: "15760000", kr: "1576년", en: "1576", reign_kr: "선조 9", reign_en: "Seonjo 9", reign_ch: ""})</v>
      </c>
    </row>
    <row r="21" spans="1:11" x14ac:dyDescent="0.45">
      <c r="A21" s="17" t="str">
        <f t="shared" si="2"/>
        <v>15910000</v>
      </c>
      <c r="B21" s="17" t="str">
        <f t="shared" si="0"/>
        <v>1591년</v>
      </c>
      <c r="C21" s="17">
        <v>1591</v>
      </c>
      <c r="D21" s="17" t="s">
        <v>295</v>
      </c>
      <c r="E21" s="17" t="s">
        <v>310</v>
      </c>
      <c r="J21" s="17">
        <v>20</v>
      </c>
      <c r="K21" s="17" t="str">
        <f t="shared" si="1"/>
        <v>create(a20:tempobject{id: "15910000", kr: "1591년", en: "1591", reign_kr: "선조 24", reign_en: "Seonjo 24", reign_ch: ""})</v>
      </c>
    </row>
    <row r="22" spans="1:11" x14ac:dyDescent="0.45">
      <c r="A22" s="17" t="str">
        <f t="shared" si="2"/>
        <v>15920000</v>
      </c>
      <c r="B22" s="17" t="str">
        <f t="shared" si="0"/>
        <v>1592년</v>
      </c>
      <c r="C22" s="17">
        <v>1592</v>
      </c>
      <c r="D22" s="17" t="s">
        <v>360</v>
      </c>
      <c r="E22" s="17" t="s">
        <v>361</v>
      </c>
      <c r="J22" s="17">
        <v>21</v>
      </c>
      <c r="K22" s="17" t="str">
        <f t="shared" si="1"/>
        <v>create(a21:tempobject{id: "15920000", kr: "1592년", en: "1592", reign_kr: "선조 25", reign_en: "Seonjo 25", reign_ch: ""})</v>
      </c>
    </row>
    <row r="23" spans="1:11" x14ac:dyDescent="0.45">
      <c r="A23" s="17" t="str">
        <f t="shared" si="2"/>
        <v>15980000</v>
      </c>
      <c r="B23" s="17" t="str">
        <f t="shared" si="0"/>
        <v>1598년</v>
      </c>
      <c r="C23" s="17">
        <v>1598</v>
      </c>
      <c r="J23" s="17">
        <v>22</v>
      </c>
      <c r="K23" s="17" t="str">
        <f t="shared" si="1"/>
        <v>create(a22:tempobject{id: "15980000", kr: "1598년", en: "1598", reign_kr: "", reign_en: "", reign_ch: ""})</v>
      </c>
    </row>
    <row r="24" spans="1:11" x14ac:dyDescent="0.45">
      <c r="A24" s="17" t="str">
        <f t="shared" si="2"/>
        <v>16060000</v>
      </c>
      <c r="B24" s="17" t="str">
        <f t="shared" si="0"/>
        <v>1606년</v>
      </c>
      <c r="C24" s="17">
        <v>1606</v>
      </c>
      <c r="D24" s="17" t="s">
        <v>352</v>
      </c>
      <c r="E24" s="17" t="s">
        <v>393</v>
      </c>
      <c r="J24" s="17">
        <v>23</v>
      </c>
      <c r="K24" s="17" t="str">
        <f t="shared" si="1"/>
        <v>create(a23:tempobject{id: "16060000", kr: "1606년", en: "1606", reign_kr: "선조 39", reign_en: "Seonjo 39", reign_ch: ""})</v>
      </c>
    </row>
    <row r="25" spans="1:11" x14ac:dyDescent="0.45">
      <c r="A25" s="17" t="str">
        <f t="shared" si="2"/>
        <v>16070000</v>
      </c>
      <c r="B25" s="17" t="str">
        <f t="shared" si="0"/>
        <v>1607년</v>
      </c>
      <c r="C25" s="17">
        <v>1607</v>
      </c>
      <c r="D25" s="17" t="s">
        <v>358</v>
      </c>
      <c r="E25" s="17" t="s">
        <v>394</v>
      </c>
      <c r="J25" s="5">
        <v>24</v>
      </c>
      <c r="K25" s="17" t="str">
        <f t="shared" si="1"/>
        <v>create(a24:tempobject{id: "16070000", kr: "1607년", en: "1607", reign_kr: "선조 40", reign_en: "Seonjo 40", reign_ch: ""})</v>
      </c>
    </row>
    <row r="26" spans="1:11" x14ac:dyDescent="0.45">
      <c r="A26" s="17" t="str">
        <f t="shared" si="2"/>
        <v>16100000</v>
      </c>
      <c r="B26" s="17" t="str">
        <f t="shared" si="0"/>
        <v>1610년</v>
      </c>
      <c r="C26" s="17">
        <v>1610</v>
      </c>
      <c r="D26" s="17" t="s">
        <v>293</v>
      </c>
      <c r="E26" s="17" t="s">
        <v>311</v>
      </c>
      <c r="J26" s="17">
        <v>25</v>
      </c>
      <c r="K26" s="17" t="str">
        <f t="shared" si="1"/>
        <v>create(a25:tempobject{id: "16100000", kr: "1610년", en: "1610", reign_kr: "광해군 2", reign_en: "Gwanghaegun 2", reign_ch: ""})</v>
      </c>
    </row>
    <row r="27" spans="1:11" x14ac:dyDescent="0.45">
      <c r="A27" s="17" t="str">
        <f t="shared" si="2"/>
        <v>16420000</v>
      </c>
      <c r="B27" s="17" t="str">
        <f t="shared" si="0"/>
        <v>1642년</v>
      </c>
      <c r="C27" s="17">
        <v>1642</v>
      </c>
      <c r="D27" s="17" t="s">
        <v>275</v>
      </c>
      <c r="E27" s="17" t="s">
        <v>312</v>
      </c>
      <c r="J27" s="5">
        <v>26</v>
      </c>
      <c r="K27" s="17" t="str">
        <f t="shared" si="1"/>
        <v>create(a26:tempobject{id: "16420000", kr: "1642년", en: "1642", reign_kr: "인조 20", reign_en: "Injo 20", reign_ch: ""})</v>
      </c>
    </row>
    <row r="28" spans="1:11" x14ac:dyDescent="0.45">
      <c r="A28" s="17" t="str">
        <f t="shared" si="2"/>
        <v>16560000</v>
      </c>
      <c r="B28" s="17" t="str">
        <f t="shared" si="0"/>
        <v>1656년</v>
      </c>
      <c r="C28" s="17">
        <v>1656</v>
      </c>
      <c r="D28" s="17" t="s">
        <v>276</v>
      </c>
      <c r="E28" s="17" t="s">
        <v>313</v>
      </c>
      <c r="J28" s="5">
        <v>27</v>
      </c>
      <c r="K28" s="17" t="str">
        <f t="shared" si="1"/>
        <v>create(a27:tempobject{id: "16560000", kr: "1656년", en: "1656", reign_kr: "효종 7", reign_en: "Hyojong 7", reign_ch: ""})</v>
      </c>
    </row>
    <row r="29" spans="1:11" x14ac:dyDescent="0.45">
      <c r="A29" s="17" t="str">
        <f t="shared" si="2"/>
        <v>16590000</v>
      </c>
      <c r="B29" s="17" t="str">
        <f t="shared" si="0"/>
        <v>1659년</v>
      </c>
      <c r="C29" s="17">
        <v>1659</v>
      </c>
      <c r="D29" s="17" t="s">
        <v>345</v>
      </c>
      <c r="E29" s="17" t="s">
        <v>388</v>
      </c>
      <c r="J29" s="17">
        <v>28</v>
      </c>
      <c r="K29" s="17" t="str">
        <f t="shared" si="1"/>
        <v>create(a28:tempobject{id: "16590000", kr: "1659년", en: "1659", reign_kr: "효종 10", reign_en: "Hyojong 10", reign_ch: ""})</v>
      </c>
    </row>
    <row r="30" spans="1:11" x14ac:dyDescent="0.45">
      <c r="A30" s="17" t="str">
        <f t="shared" si="2"/>
        <v>16600000</v>
      </c>
      <c r="B30" s="17" t="str">
        <f t="shared" si="0"/>
        <v>1660년</v>
      </c>
      <c r="C30" s="17">
        <v>1660</v>
      </c>
      <c r="D30" s="17" t="s">
        <v>271</v>
      </c>
      <c r="E30" s="17" t="s">
        <v>304</v>
      </c>
      <c r="J30" s="17">
        <v>29</v>
      </c>
      <c r="K30" s="17" t="str">
        <f t="shared" si="1"/>
        <v>create(a29:tempobject{id: "16600000", kr: "1660년", en: "1660", reign_kr: "현종 원년", reign_en: "Hyeonjong 0", reign_ch: ""})</v>
      </c>
    </row>
    <row r="31" spans="1:11" x14ac:dyDescent="0.45">
      <c r="A31" s="17" t="str">
        <f t="shared" si="2"/>
        <v>16720000</v>
      </c>
      <c r="B31" s="17" t="str">
        <f t="shared" si="0"/>
        <v>1672년</v>
      </c>
      <c r="C31" s="17">
        <v>1672</v>
      </c>
      <c r="D31" s="17" t="s">
        <v>353</v>
      </c>
      <c r="E31" s="17" t="s">
        <v>389</v>
      </c>
      <c r="J31" s="17">
        <v>30</v>
      </c>
      <c r="K31" s="17" t="str">
        <f t="shared" si="1"/>
        <v>create(a30:tempobject{id: "16720000", kr: "1672년", en: "1672", reign_kr: "현종 13", reign_en: "Hyeonjong 13", reign_ch: ""})</v>
      </c>
    </row>
    <row r="32" spans="1:11" x14ac:dyDescent="0.45">
      <c r="A32" s="17" t="str">
        <f t="shared" si="2"/>
        <v>16830000</v>
      </c>
      <c r="B32" s="17" t="str">
        <f t="shared" si="0"/>
        <v>1683년</v>
      </c>
      <c r="C32" s="17">
        <v>1683</v>
      </c>
      <c r="D32" s="17" t="s">
        <v>319</v>
      </c>
      <c r="E32" s="17" t="s">
        <v>390</v>
      </c>
      <c r="J32" s="17">
        <v>31</v>
      </c>
      <c r="K32" s="17" t="str">
        <f t="shared" si="1"/>
        <v>create(a31:tempobject{id: "16830000", kr: "1683년", en: "1683", reign_kr: "숙종 9", reign_en: "Sukjong 9", reign_ch: ""})</v>
      </c>
    </row>
    <row r="33" spans="1:11" x14ac:dyDescent="0.45">
      <c r="A33" s="17" t="str">
        <f t="shared" si="2"/>
        <v>16840000</v>
      </c>
      <c r="B33" s="17" t="str">
        <f t="shared" si="0"/>
        <v>1684년</v>
      </c>
      <c r="C33" s="17">
        <v>1684</v>
      </c>
      <c r="J33" s="17">
        <v>32</v>
      </c>
      <c r="K33" s="17" t="str">
        <f t="shared" si="1"/>
        <v>create(a32:tempobject{id: "16840000", kr: "1684년", en: "1684", reign_kr: "", reign_en: "", reign_ch: ""})</v>
      </c>
    </row>
    <row r="34" spans="1:11" x14ac:dyDescent="0.45">
      <c r="A34" s="17" t="str">
        <f t="shared" si="2"/>
        <v>16850000</v>
      </c>
      <c r="B34" s="17" t="str">
        <f t="shared" ref="B34:B63" si="3">C34&amp;"년"</f>
        <v>1685년</v>
      </c>
      <c r="C34" s="17">
        <v>1685</v>
      </c>
      <c r="D34" s="17" t="s">
        <v>277</v>
      </c>
      <c r="E34" s="17" t="s">
        <v>303</v>
      </c>
      <c r="J34" s="17">
        <v>33</v>
      </c>
      <c r="K34" s="17" t="str">
        <f t="shared" si="1"/>
        <v>create(a33:tempobject{id: "16850000", kr: "1685년", en: "1685", reign_kr: "숙종 11", reign_en: "Sukjong 11", reign_ch: ""})</v>
      </c>
    </row>
    <row r="35" spans="1:11" x14ac:dyDescent="0.45">
      <c r="A35" s="17" t="str">
        <f t="shared" si="2"/>
        <v>16890000</v>
      </c>
      <c r="B35" s="17" t="str">
        <f t="shared" si="3"/>
        <v>1689년</v>
      </c>
      <c r="C35" s="17">
        <v>1689</v>
      </c>
      <c r="D35" s="17" t="s">
        <v>359</v>
      </c>
      <c r="E35" s="17" t="s">
        <v>391</v>
      </c>
      <c r="J35" s="17">
        <v>34</v>
      </c>
      <c r="K35" s="17" t="str">
        <f t="shared" si="1"/>
        <v>create(a34:tempobject{id: "16890000", kr: "1689년", en: "1689", reign_kr: "숙종 15", reign_en: "Sukjong 15", reign_ch: ""})</v>
      </c>
    </row>
    <row r="36" spans="1:11" x14ac:dyDescent="0.45">
      <c r="A36" s="17" t="str">
        <f t="shared" si="2"/>
        <v>17100000</v>
      </c>
      <c r="B36" s="17" t="str">
        <f t="shared" si="3"/>
        <v>1710년</v>
      </c>
      <c r="C36" s="17">
        <v>1710</v>
      </c>
      <c r="D36" s="17" t="s">
        <v>320</v>
      </c>
      <c r="E36" s="17" t="s">
        <v>392</v>
      </c>
      <c r="J36" s="17">
        <v>35</v>
      </c>
      <c r="K36" s="17" t="str">
        <f t="shared" si="1"/>
        <v>create(a35:tempobject{id: "17100000", kr: "1710년", en: "1710", reign_kr: "숙종 36", reign_en: "Sukjong 36", reign_ch: ""})</v>
      </c>
    </row>
    <row r="37" spans="1:11" x14ac:dyDescent="0.45">
      <c r="A37" s="17" t="str">
        <f t="shared" si="2"/>
        <v>17230000</v>
      </c>
      <c r="B37" s="17" t="str">
        <f t="shared" si="3"/>
        <v>1723년</v>
      </c>
      <c r="C37" s="17">
        <v>1723</v>
      </c>
      <c r="J37" s="17">
        <v>36</v>
      </c>
      <c r="K37" s="17" t="str">
        <f t="shared" si="1"/>
        <v>create(a36:tempobject{id: "17230000", kr: "1723년", en: "1723", reign_kr: "", reign_en: "", reign_ch: ""})</v>
      </c>
    </row>
    <row r="38" spans="1:11" x14ac:dyDescent="0.45">
      <c r="A38" s="17" t="str">
        <f t="shared" si="2"/>
        <v>17370000</v>
      </c>
      <c r="B38" s="17" t="str">
        <f t="shared" si="3"/>
        <v>1737년</v>
      </c>
      <c r="C38" s="17">
        <v>1737</v>
      </c>
      <c r="J38" s="17">
        <v>37</v>
      </c>
      <c r="K38" s="17" t="str">
        <f t="shared" si="1"/>
        <v>create(a37:tempobject{id: "17370000", kr: "1737년", en: "1737", reign_kr: "", reign_en: "", reign_ch: ""})</v>
      </c>
    </row>
    <row r="39" spans="1:11" x14ac:dyDescent="0.45">
      <c r="A39" s="17" t="str">
        <f t="shared" si="2"/>
        <v>17480000</v>
      </c>
      <c r="B39" s="17" t="str">
        <f t="shared" si="3"/>
        <v>1748년</v>
      </c>
      <c r="C39" s="17">
        <v>1748</v>
      </c>
      <c r="D39" s="17" t="s">
        <v>291</v>
      </c>
      <c r="E39" s="17" t="s">
        <v>302</v>
      </c>
      <c r="J39" s="17">
        <v>38</v>
      </c>
      <c r="K39" s="17" t="str">
        <f t="shared" si="1"/>
        <v>create(a38:tempobject{id: "17480000", kr: "1748년", en: "1748", reign_kr: "영조 24", reign_en: "Yeongjo 24", reign_ch: ""})</v>
      </c>
    </row>
    <row r="40" spans="1:11" x14ac:dyDescent="0.3">
      <c r="A40" s="17" t="str">
        <f t="shared" si="2"/>
        <v>17500000</v>
      </c>
      <c r="B40" s="18" t="str">
        <f t="shared" si="3"/>
        <v>1750년</v>
      </c>
      <c r="C40" s="17">
        <v>1750</v>
      </c>
      <c r="J40" s="17">
        <v>39</v>
      </c>
      <c r="K40" s="17" t="str">
        <f t="shared" si="1"/>
        <v>create(a39:tempobject{id: "17500000", kr: "1750년", en: "1750", reign_kr: "", reign_en: "", reign_ch: ""})</v>
      </c>
    </row>
    <row r="41" spans="1:11" x14ac:dyDescent="0.3">
      <c r="A41" s="17" t="str">
        <f t="shared" si="2"/>
        <v>17930000</v>
      </c>
      <c r="B41" s="18" t="str">
        <f t="shared" si="3"/>
        <v>1793년</v>
      </c>
      <c r="C41" s="17">
        <v>1793</v>
      </c>
      <c r="J41" s="17">
        <v>40</v>
      </c>
      <c r="K41" s="17" t="str">
        <f t="shared" si="1"/>
        <v>create(a40:tempobject{id: "17930000", kr: "1793년", en: "1793", reign_kr: "", reign_en: "", reign_ch: ""})</v>
      </c>
    </row>
    <row r="42" spans="1:11" x14ac:dyDescent="0.45">
      <c r="A42" s="17" t="str">
        <f t="shared" si="2"/>
        <v>18010000</v>
      </c>
      <c r="B42" s="17" t="str">
        <f t="shared" si="3"/>
        <v>1801년</v>
      </c>
      <c r="C42" s="17">
        <v>1801</v>
      </c>
      <c r="J42" s="17">
        <v>41</v>
      </c>
      <c r="K42" s="17" t="str">
        <f t="shared" si="1"/>
        <v>create(a41:tempobject{id: "18010000", kr: "1801년", en: "1801", reign_kr: "", reign_en: "", reign_ch: ""})</v>
      </c>
    </row>
    <row r="43" spans="1:11" x14ac:dyDescent="0.45">
      <c r="A43" s="17" t="str">
        <f t="shared" si="2"/>
        <v>18710000</v>
      </c>
      <c r="B43" s="17" t="str">
        <f t="shared" si="3"/>
        <v>1871년</v>
      </c>
      <c r="C43" s="17">
        <v>1871</v>
      </c>
      <c r="D43" s="17" t="s">
        <v>272</v>
      </c>
      <c r="E43" s="17" t="s">
        <v>301</v>
      </c>
      <c r="J43" s="17">
        <v>42</v>
      </c>
      <c r="K43" s="17" t="str">
        <f t="shared" si="1"/>
        <v>create(a42:tempobject{id: "18710000", kr: "1871년", en: "1871", reign_kr: "고종 8", reign_en: "Gojong 8", reign_ch: ""})</v>
      </c>
    </row>
    <row r="44" spans="1:11" x14ac:dyDescent="0.45">
      <c r="A44" s="17" t="str">
        <f t="shared" si="2"/>
        <v>18800000</v>
      </c>
      <c r="B44" s="17" t="str">
        <f t="shared" si="3"/>
        <v>1880년</v>
      </c>
      <c r="C44" s="5">
        <v>1880</v>
      </c>
      <c r="D44" s="5"/>
      <c r="E44" s="5"/>
      <c r="F44" s="5"/>
      <c r="G44" s="5"/>
      <c r="H44" s="5"/>
      <c r="I44" s="5"/>
      <c r="J44" s="17">
        <v>43</v>
      </c>
      <c r="K44" s="17" t="str">
        <f t="shared" si="1"/>
        <v>create(a43:tempobject{id: "18800000", kr: "1880년", en: "1880", reign_kr: "", reign_en: "", reign_ch: ""})</v>
      </c>
    </row>
    <row r="45" spans="1:11" x14ac:dyDescent="0.45">
      <c r="A45" s="17" t="str">
        <f t="shared" si="2"/>
        <v>18880000</v>
      </c>
      <c r="B45" s="17" t="str">
        <f t="shared" si="3"/>
        <v>1888년</v>
      </c>
      <c r="C45" s="17">
        <v>1888</v>
      </c>
      <c r="D45" s="17" t="s">
        <v>233</v>
      </c>
      <c r="E45" s="17" t="s">
        <v>234</v>
      </c>
      <c r="J45" s="17">
        <v>44</v>
      </c>
      <c r="K45" s="17" t="str">
        <f t="shared" si="1"/>
        <v>create(a44:tempobject{id: "18880000", kr: "1888년", en: "1888", reign_kr: "고종 25", reign_en: "Gojong 25", reign_ch: ""})</v>
      </c>
    </row>
    <row r="46" spans="1:11" x14ac:dyDescent="0.45">
      <c r="A46" s="17" t="str">
        <f t="shared" si="2"/>
        <v>18920000</v>
      </c>
      <c r="B46" s="17" t="str">
        <f t="shared" si="3"/>
        <v>1892년</v>
      </c>
      <c r="C46" s="17">
        <v>1892</v>
      </c>
      <c r="D46" s="17" t="s">
        <v>273</v>
      </c>
      <c r="E46" s="17" t="s">
        <v>299</v>
      </c>
      <c r="J46" s="17">
        <v>45</v>
      </c>
      <c r="K46" s="17" t="str">
        <f t="shared" si="1"/>
        <v>create(a45:tempobject{id: "18920000", kr: "1892년", en: "1892", reign_kr: "고종 29", reign_en: "Gojong 29", reign_ch: ""})</v>
      </c>
    </row>
    <row r="47" spans="1:11" x14ac:dyDescent="0.45">
      <c r="A47" s="17" t="str">
        <f t="shared" si="2"/>
        <v>19040000</v>
      </c>
      <c r="B47" s="17" t="str">
        <f t="shared" si="3"/>
        <v>1904년</v>
      </c>
      <c r="C47" s="17">
        <v>1904</v>
      </c>
      <c r="D47" s="17" t="s">
        <v>274</v>
      </c>
      <c r="E47" s="17" t="s">
        <v>300</v>
      </c>
      <c r="J47" s="17">
        <v>46</v>
      </c>
      <c r="K47" s="17" t="str">
        <f t="shared" si="1"/>
        <v>create(a46:tempobject{id: "19040000", kr: "1904년", en: "1904", reign_kr: "광무 8", reign_en: "Gwangmu 8", reign_ch: ""})</v>
      </c>
    </row>
    <row r="48" spans="1:11" x14ac:dyDescent="0.45">
      <c r="A48" s="17" t="str">
        <f t="shared" si="2"/>
        <v>19100000</v>
      </c>
      <c r="B48" s="17" t="str">
        <f t="shared" si="3"/>
        <v>1910년</v>
      </c>
      <c r="C48" s="17">
        <v>1910</v>
      </c>
      <c r="J48" s="17">
        <v>47</v>
      </c>
      <c r="K48" s="17" t="str">
        <f t="shared" si="1"/>
        <v>create(a47:tempobject{id: "19100000", kr: "1910년", en: "1910", reign_kr: "", reign_en: "", reign_ch: ""})</v>
      </c>
    </row>
    <row r="49" spans="1:11" x14ac:dyDescent="0.45">
      <c r="A49" s="17" t="str">
        <f t="shared" si="2"/>
        <v>19140000</v>
      </c>
      <c r="B49" s="17" t="str">
        <f t="shared" si="3"/>
        <v>1914년</v>
      </c>
      <c r="C49" s="17">
        <v>1914</v>
      </c>
      <c r="J49" s="17">
        <v>48</v>
      </c>
      <c r="K49" s="17" t="str">
        <f t="shared" si="1"/>
        <v>create(a48:tempobject{id: "19140000", kr: "1914년", en: "1914", reign_kr: "", reign_en: "", reign_ch: ""})</v>
      </c>
    </row>
    <row r="50" spans="1:11" x14ac:dyDescent="0.45">
      <c r="A50" s="17" t="str">
        <f t="shared" si="2"/>
        <v>19280000</v>
      </c>
      <c r="B50" s="17" t="str">
        <f t="shared" si="3"/>
        <v>1928년</v>
      </c>
      <c r="C50" s="17">
        <v>1928</v>
      </c>
      <c r="J50" s="17">
        <v>49</v>
      </c>
      <c r="K50" s="17" t="str">
        <f t="shared" si="1"/>
        <v>create(a49:tempobject{id: "19280000", kr: "1928년", en: "1928", reign_kr: "", reign_en: "", reign_ch: ""})</v>
      </c>
    </row>
    <row r="51" spans="1:11" x14ac:dyDescent="0.45">
      <c r="A51" s="17" t="str">
        <f t="shared" si="2"/>
        <v>19360000</v>
      </c>
      <c r="B51" s="17" t="str">
        <f t="shared" si="3"/>
        <v>1936년</v>
      </c>
      <c r="C51" s="5">
        <v>1936</v>
      </c>
      <c r="D51" s="5"/>
      <c r="E51" s="5"/>
      <c r="F51" s="5"/>
      <c r="G51" s="5"/>
      <c r="H51" s="5"/>
      <c r="I51" s="5"/>
      <c r="J51" s="17">
        <v>50</v>
      </c>
      <c r="K51" s="17" t="str">
        <f t="shared" si="1"/>
        <v>create(a50:tempobject{id: "19360000", kr: "1936년", en: "1936", reign_kr: "", reign_en: "", reign_ch: ""})</v>
      </c>
    </row>
    <row r="52" spans="1:11" x14ac:dyDescent="0.45">
      <c r="A52" s="17" t="str">
        <f t="shared" si="2"/>
        <v>19570000</v>
      </c>
      <c r="B52" s="17" t="str">
        <f t="shared" si="3"/>
        <v>1957년</v>
      </c>
      <c r="C52" s="17">
        <v>1957</v>
      </c>
      <c r="J52" s="17">
        <v>51</v>
      </c>
      <c r="K52" s="17" t="str">
        <f t="shared" si="1"/>
        <v>create(a51:tempobject{id: "19570000", kr: "1957년", en: "1957", reign_kr: "", reign_en: "", reign_ch: ""})</v>
      </c>
    </row>
    <row r="53" spans="1:11" x14ac:dyDescent="0.45">
      <c r="A53" s="17" t="str">
        <f t="shared" si="2"/>
        <v>19600000</v>
      </c>
      <c r="B53" s="17" t="str">
        <f t="shared" si="3"/>
        <v>1960년</v>
      </c>
      <c r="C53" s="17">
        <v>1960</v>
      </c>
      <c r="J53" s="17">
        <v>52</v>
      </c>
      <c r="K53" s="17" t="str">
        <f t="shared" si="1"/>
        <v>create(a52:tempobject{id: "19600000", kr: "1960년", en: "1960", reign_kr: "", reign_en: "", reign_ch: ""})</v>
      </c>
    </row>
    <row r="54" spans="1:11" x14ac:dyDescent="0.45">
      <c r="A54" s="17" t="str">
        <f t="shared" si="2"/>
        <v>19620000</v>
      </c>
      <c r="B54" s="17" t="str">
        <f t="shared" si="3"/>
        <v>1962년</v>
      </c>
      <c r="C54" s="17">
        <v>1962</v>
      </c>
      <c r="J54" s="17">
        <v>53</v>
      </c>
      <c r="K54" s="17" t="str">
        <f t="shared" si="1"/>
        <v>create(a53:tempobject{id: "19620000", kr: "1962년", en: "1962", reign_kr: "", reign_en: "", reign_ch: ""})</v>
      </c>
    </row>
    <row r="55" spans="1:11" x14ac:dyDescent="0.45">
      <c r="A55" s="17" t="str">
        <f t="shared" si="2"/>
        <v>19720000</v>
      </c>
      <c r="B55" s="17" t="str">
        <f t="shared" si="3"/>
        <v>1972년</v>
      </c>
      <c r="C55" s="17">
        <v>1972</v>
      </c>
      <c r="J55" s="17">
        <v>54</v>
      </c>
      <c r="K55" s="17" t="str">
        <f t="shared" si="1"/>
        <v>create(a54:tempobject{id: "19720000", kr: "1972년", en: "1972", reign_kr: "", reign_en: "", reign_ch: ""})</v>
      </c>
    </row>
    <row r="56" spans="1:11" x14ac:dyDescent="0.45">
      <c r="A56" s="17" t="str">
        <f t="shared" si="2"/>
        <v>19770000</v>
      </c>
      <c r="B56" s="17" t="str">
        <f t="shared" si="3"/>
        <v>1977년</v>
      </c>
      <c r="C56" s="17">
        <v>1977</v>
      </c>
      <c r="J56" s="17">
        <v>55</v>
      </c>
      <c r="K56" s="17" t="str">
        <f t="shared" si="1"/>
        <v>create(a55:tempobject{id: "19770000", kr: "1977년", en: "1977", reign_kr: "", reign_en: "", reign_ch: ""})</v>
      </c>
    </row>
    <row r="57" spans="1:11" x14ac:dyDescent="0.45">
      <c r="A57" s="17" t="str">
        <f t="shared" si="2"/>
        <v>19780000</v>
      </c>
      <c r="B57" s="17" t="str">
        <f t="shared" si="3"/>
        <v>1978년</v>
      </c>
      <c r="C57" s="17">
        <v>1978</v>
      </c>
      <c r="J57" s="17">
        <v>56</v>
      </c>
      <c r="K57" s="17" t="str">
        <f t="shared" si="1"/>
        <v>create(a56:tempobject{id: "19780000", kr: "1978년", en: "1978", reign_kr: "", reign_en: "", reign_ch: ""})</v>
      </c>
    </row>
    <row r="58" spans="1:11" x14ac:dyDescent="0.45">
      <c r="A58" s="17" t="str">
        <f t="shared" si="2"/>
        <v>19800000</v>
      </c>
      <c r="B58" s="17" t="str">
        <f t="shared" si="3"/>
        <v>1980년</v>
      </c>
      <c r="C58" s="17">
        <v>1980</v>
      </c>
      <c r="J58" s="17">
        <v>57</v>
      </c>
      <c r="K58" s="17" t="str">
        <f t="shared" si="1"/>
        <v>create(a57:tempobject{id: "19800000", kr: "1980년", en: "1980", reign_kr: "", reign_en: "", reign_ch: ""})</v>
      </c>
    </row>
    <row r="59" spans="1:11" x14ac:dyDescent="0.45">
      <c r="A59" s="17" t="str">
        <f t="shared" si="2"/>
        <v>19810000</v>
      </c>
      <c r="B59" s="17" t="str">
        <f t="shared" si="3"/>
        <v>1981년</v>
      </c>
      <c r="C59" s="17">
        <v>1981</v>
      </c>
      <c r="J59" s="17">
        <v>58</v>
      </c>
      <c r="K59" s="17" t="str">
        <f t="shared" si="1"/>
        <v>create(a58:tempobject{id: "19810000", kr: "1981년", en: "1981", reign_kr: "", reign_en: "", reign_ch: ""})</v>
      </c>
    </row>
    <row r="60" spans="1:11" x14ac:dyDescent="0.45">
      <c r="A60" s="17" t="str">
        <f t="shared" si="2"/>
        <v>19840000</v>
      </c>
      <c r="B60" s="17" t="str">
        <f t="shared" si="3"/>
        <v>1984년</v>
      </c>
      <c r="C60" s="17">
        <v>1984</v>
      </c>
      <c r="J60" s="17">
        <v>59</v>
      </c>
      <c r="K60" s="17" t="str">
        <f t="shared" si="1"/>
        <v>create(a59:tempobject{id: "19840000", kr: "1984년", en: "1984", reign_kr: "", reign_en: "", reign_ch: ""})</v>
      </c>
    </row>
    <row r="61" spans="1:11" x14ac:dyDescent="0.45">
      <c r="A61" s="17" t="str">
        <f t="shared" si="2"/>
        <v>19870000</v>
      </c>
      <c r="B61" s="17" t="str">
        <f t="shared" si="3"/>
        <v>1987년</v>
      </c>
      <c r="C61" s="17">
        <v>1987</v>
      </c>
      <c r="J61" s="17">
        <v>60</v>
      </c>
      <c r="K61" s="17" t="str">
        <f t="shared" si="1"/>
        <v>create(a60:tempobject{id: "19870000", kr: "1987년", en: "1987", reign_kr: "", reign_en: "", reign_ch: ""})</v>
      </c>
    </row>
    <row r="62" spans="1:11" x14ac:dyDescent="0.45">
      <c r="A62" s="17" t="str">
        <f t="shared" si="2"/>
        <v>19890000</v>
      </c>
      <c r="B62" s="17" t="str">
        <f t="shared" si="3"/>
        <v>1989년</v>
      </c>
      <c r="C62" s="17">
        <v>1989</v>
      </c>
      <c r="J62" s="17">
        <v>61</v>
      </c>
      <c r="K62" s="17" t="str">
        <f t="shared" si="1"/>
        <v>create(a61:tempobject{id: "19890000", kr: "1989년", en: "1989", reign_kr: "", reign_en: "", reign_ch: ""})</v>
      </c>
    </row>
    <row r="63" spans="1:11" x14ac:dyDescent="0.45">
      <c r="A63" s="17" t="str">
        <f t="shared" si="2"/>
        <v>15940000</v>
      </c>
      <c r="B63" s="17" t="str">
        <f t="shared" si="3"/>
        <v>1594년</v>
      </c>
      <c r="C63" s="17">
        <v>1594</v>
      </c>
      <c r="D63" s="17" t="s">
        <v>1037</v>
      </c>
      <c r="J63" s="17">
        <v>62</v>
      </c>
      <c r="K63" s="17" t="str">
        <f t="shared" si="1"/>
        <v>create(a62:tempobject{id: "15940000", kr: "1594년", en: "1594", reign_kr: "선조 27", reign_en: "", reign_ch: ""})</v>
      </c>
    </row>
    <row r="64" spans="1:11" x14ac:dyDescent="0.45">
      <c r="A64" s="17">
        <v>15941200</v>
      </c>
      <c r="B64" s="17" t="s">
        <v>1038</v>
      </c>
      <c r="C64" s="17" t="s">
        <v>1342</v>
      </c>
      <c r="J64" s="17">
        <v>63</v>
      </c>
      <c r="K64" s="17" t="str">
        <f t="shared" si="1"/>
        <v>create(a63:tempobject{id: "15941200", kr: "1594년 12월", en: "the twelfth month of 1594", reign_kr: "", reign_en: "", reign_ch: ""})</v>
      </c>
    </row>
    <row r="65" spans="1:11" x14ac:dyDescent="0.45">
      <c r="A65" s="17" t="str">
        <f t="shared" si="2"/>
        <v>17040000</v>
      </c>
      <c r="B65" s="17" t="str">
        <f>C65&amp;"년"</f>
        <v>1704년</v>
      </c>
      <c r="C65" s="17">
        <v>1704</v>
      </c>
      <c r="D65" s="17" t="s">
        <v>1050</v>
      </c>
      <c r="J65" s="17">
        <v>63</v>
      </c>
      <c r="K65" s="17" t="str">
        <f>"create(a"&amp;J65&amp;":tempobject{id: """&amp;A65&amp;""", kr: """&amp;B65&amp;""", en: """&amp;C65&amp;""", reign_kr: """&amp;D65&amp;""", reign_en: """&amp;E65&amp;""", reign_ch: """&amp;F65&amp;"""})"</f>
        <v>create(a63:tempobject{id: "17040000", kr: "1704년", en: "1704", reign_kr: "숙종 30", reign_en: "", reign_ch: ""})</v>
      </c>
    </row>
    <row r="66" spans="1:11" x14ac:dyDescent="0.45">
      <c r="A66" s="17" t="str">
        <f t="shared" si="2"/>
        <v>20010000</v>
      </c>
      <c r="B66" s="17" t="str">
        <f>C66&amp;"년"</f>
        <v>2001년</v>
      </c>
      <c r="C66" s="17">
        <v>2001</v>
      </c>
      <c r="J66" s="17">
        <v>63</v>
      </c>
      <c r="K66" s="17" t="str">
        <f>"create(a"&amp;J66&amp;":tempobject{id: """&amp;A66&amp;""", kr: """&amp;B66&amp;""", en: """&amp;C66&amp;""", reign_kr: """&amp;D66&amp;""", reign_en: """&amp;E66&amp;""", reign_ch: """&amp;F66&amp;"""})"</f>
        <v>create(a63:tempobject{id: "20010000", kr: "2001년", en: "2001", reign_kr: "", reign_en: "", reign_ch: ""})</v>
      </c>
    </row>
    <row r="67" spans="1:11" x14ac:dyDescent="0.45">
      <c r="A67" s="17" t="str">
        <f t="shared" si="2"/>
        <v>15950000</v>
      </c>
      <c r="B67" s="17" t="str">
        <f>C67&amp;"년"</f>
        <v>1595년</v>
      </c>
      <c r="C67" s="17">
        <v>1595</v>
      </c>
      <c r="J67" s="17">
        <v>63</v>
      </c>
      <c r="K67" s="17" t="str">
        <f>"create(a"&amp;J67&amp;":tempobject{id: """&amp;A67&amp;""", kr: """&amp;B67&amp;""", en: """&amp;C67&amp;""", reign_kr: """&amp;D67&amp;""", reign_en: """&amp;E67&amp;""", reign_ch: """&amp;F67&amp;"""})"</f>
        <v>create(a63:tempobject{id: "15950000", kr: "1595년", en: "1595", reign_kr: "", reign_en: "", reign_ch: ""})</v>
      </c>
    </row>
  </sheetData>
  <autoFilter ref="A1:K20">
    <sortState ref="A2:K62">
      <sortCondition ref="A1:A20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8" sqref="F18"/>
    </sheetView>
  </sheetViews>
  <sheetFormatPr defaultRowHeight="11.5" x14ac:dyDescent="0.45"/>
  <cols>
    <col min="1" max="1" width="12.08984375" style="10" customWidth="1"/>
    <col min="2" max="2" width="34.54296875" style="7" customWidth="1"/>
    <col min="3" max="3" width="15.08984375" style="7" customWidth="1"/>
    <col min="4" max="5" width="8.7265625" style="2"/>
    <col min="6" max="6" width="5.453125" style="2" customWidth="1"/>
    <col min="7" max="7" width="71.08984375" style="7" customWidth="1"/>
    <col min="8" max="16384" width="8.7265625" style="2"/>
  </cols>
  <sheetData>
    <row r="1" spans="1:7" s="1" customFormat="1" x14ac:dyDescent="0.45">
      <c r="A1" s="9" t="s">
        <v>0</v>
      </c>
      <c r="B1" s="6" t="s">
        <v>981</v>
      </c>
      <c r="C1" s="6" t="s">
        <v>982</v>
      </c>
      <c r="D1" s="1" t="s">
        <v>6</v>
      </c>
      <c r="E1" s="1" t="s">
        <v>7</v>
      </c>
      <c r="F1" s="1" t="s">
        <v>10</v>
      </c>
      <c r="G1" s="6" t="s">
        <v>11</v>
      </c>
    </row>
    <row r="2" spans="1:7" x14ac:dyDescent="0.45">
      <c r="A2" s="10">
        <v>3656171275572</v>
      </c>
      <c r="B2" s="7" t="s">
        <v>87</v>
      </c>
      <c r="C2" s="7" t="s">
        <v>88</v>
      </c>
      <c r="D2" s="2">
        <v>36.561717999999999</v>
      </c>
      <c r="E2" s="2">
        <v>127.557204</v>
      </c>
      <c r="F2" s="2">
        <v>1</v>
      </c>
      <c r="G2" s="7" t="str">
        <f>"create(a"&amp;F2&amp;":address{id: """&amp;A2&amp;""", kr: """&amp;B2&amp;""", en: """&amp;C2&amp;""", GIS_lat: """&amp;D2&amp;""", GIS_lon: """&amp;E2&amp;"""})"</f>
        <v>create(a1:address{id: "3656171275572", kr: "충청북도 청주시 상당구 가덕면 인차3길 49-4", en: "49-4 Incha3-gil Gadeok-myeon Sangdang-gu Cheongju-si Chungcheongbuk-do", GIS_lat: "36.561718", GIS_lon: "127.557204"})</v>
      </c>
    </row>
    <row r="3" spans="1:7" x14ac:dyDescent="0.45">
      <c r="A3" s="10">
        <v>3659301275839</v>
      </c>
      <c r="B3" s="7" t="s">
        <v>162</v>
      </c>
      <c r="C3" s="7" t="s">
        <v>209</v>
      </c>
      <c r="D3" s="2">
        <v>36.593007100000001</v>
      </c>
      <c r="E3" s="2">
        <v>127.5839</v>
      </c>
      <c r="F3" s="2">
        <v>2</v>
      </c>
      <c r="G3" s="7" t="str">
        <f t="shared" ref="G3:G13" si="0">"create(a"&amp;F3&amp;":address{id: """&amp;A3&amp;""", kr: """&amp;B3&amp;""", en: """&amp;C3&amp;""", GIS_lat: """&amp;D3&amp;""", GIS_lon: """&amp;E3&amp;"""})"</f>
        <v>create(a2:address{id: "3659301275839", kr: "충청북도 청주시 상당구 가덕면 은행상야로 441-122", en: "441-112 Eunhaengsangya-ro Gadeok-myeon Sangdang-gu Cheongju-si Chungcheongbuk-do", GIS_lat: "36.5930071", GIS_lon: "127.5839"})</v>
      </c>
    </row>
    <row r="4" spans="1:7" x14ac:dyDescent="0.45">
      <c r="A4" s="10">
        <v>3663731274975</v>
      </c>
      <c r="B4" s="7" t="s">
        <v>154</v>
      </c>
      <c r="C4" s="7" t="s">
        <v>208</v>
      </c>
      <c r="D4" s="2">
        <v>36.637376000000003</v>
      </c>
      <c r="E4" s="2">
        <v>127.49753</v>
      </c>
      <c r="F4" s="2">
        <v>3</v>
      </c>
      <c r="G4" s="7" t="str">
        <f t="shared" si="0"/>
        <v>create(a3:address{id: "3663731274975", kr: "충청북도 청주시 상당구 대성동 67", en: "67 Daeseong-dong Sangdang-gu Cheongju-si Chungcheongbuk-do", GIS_lat: "36.637376", GIS_lon: "127.49753"})</v>
      </c>
    </row>
    <row r="5" spans="1:7" x14ac:dyDescent="0.45">
      <c r="A5" s="10">
        <v>3663801273196</v>
      </c>
      <c r="B5" s="7" t="s">
        <v>149</v>
      </c>
      <c r="C5" s="7" t="s">
        <v>207</v>
      </c>
      <c r="D5" s="2">
        <v>36.638081700000001</v>
      </c>
      <c r="E5" s="2">
        <v>127.3196148</v>
      </c>
      <c r="F5" s="2">
        <v>4</v>
      </c>
      <c r="G5" s="7" t="str">
        <f t="shared" si="0"/>
        <v>create(a4:address{id: "3663801273196", kr: "충청북도 청주시 흥덕구 오송읍 연제리 647", en: "647 Yeonje-ri Osong-eup Heungdeok-gu Cheongju-si Chungcheongbuk-do", GIS_lat: "36.6380817", GIS_lon: "127.3196148"})</v>
      </c>
    </row>
    <row r="6" spans="1:7" x14ac:dyDescent="0.45">
      <c r="A6" s="10">
        <v>3663601276201</v>
      </c>
      <c r="B6" s="7" t="s">
        <v>210</v>
      </c>
      <c r="C6" s="7" t="s">
        <v>211</v>
      </c>
      <c r="D6" s="2">
        <v>36.636031000000003</v>
      </c>
      <c r="E6" s="2">
        <v>127.620132</v>
      </c>
      <c r="F6" s="2">
        <v>5</v>
      </c>
      <c r="G6" s="7" t="str">
        <f t="shared" si="0"/>
        <v>create(a5:address{id: "3663601276201", kr: "충청북도 청주시 상당구 낭성면 귀래길 249", en: "249 Gwirae-gil Nangseong-myeon Sangdang-gu Cheongju-si Chungcheongbuk-do", GIS_lat: "36.636031", GIS_lon: "127.620132"})</v>
      </c>
    </row>
    <row r="7" spans="1:7" x14ac:dyDescent="0.45">
      <c r="A7" s="10">
        <v>3661451276296</v>
      </c>
      <c r="B7" s="7" t="s">
        <v>218</v>
      </c>
      <c r="C7" s="7" t="s">
        <v>256</v>
      </c>
      <c r="D7" s="2">
        <v>36.614524000000003</v>
      </c>
      <c r="E7" s="2">
        <v>127.629639</v>
      </c>
      <c r="F7" s="2">
        <v>6</v>
      </c>
      <c r="G7" s="7" t="str">
        <f t="shared" si="0"/>
        <v>create(a6:address{id: "3661451276296", kr: "충청북도 청주시 상당구 낭성면 관정길 71-29", en: "71-29 Gwanjeong-gil Nangseong-myeon Sangdang-gu Cheongju-si Chungcheongbuk-do", GIS_lat: "36.614524", GIS_lon: "127.629639"})</v>
      </c>
    </row>
    <row r="8" spans="1:7" x14ac:dyDescent="0.45">
      <c r="A8" s="10">
        <v>3666221273501</v>
      </c>
      <c r="B8" s="7" t="s">
        <v>254</v>
      </c>
      <c r="C8" s="7" t="s">
        <v>255</v>
      </c>
      <c r="D8" s="2">
        <v>36.662222499999999</v>
      </c>
      <c r="E8" s="2">
        <v>127.3501043</v>
      </c>
      <c r="F8" s="2">
        <v>7</v>
      </c>
      <c r="G8" s="7" t="str">
        <f t="shared" si="0"/>
        <v>create(a7:address{id: "3666221273501", kr: "충청북도 청주시 흥덕구 신촌길 160-22", en: "160-22 Sinchon-gil Heungdeok-gu Cheongju-si Chungcheongbuk-do", GIS_lat: "36.6622225", GIS_lon: "127.3501043"})</v>
      </c>
    </row>
    <row r="9" spans="1:7" x14ac:dyDescent="0.45">
      <c r="A9" s="10">
        <v>3666021273511</v>
      </c>
      <c r="B9" s="7" t="s">
        <v>375</v>
      </c>
      <c r="C9" s="7" t="s">
        <v>378</v>
      </c>
      <c r="D9" s="2">
        <v>36.660271000000002</v>
      </c>
      <c r="E9" s="2">
        <v>127.351156</v>
      </c>
      <c r="F9" s="2">
        <v>8</v>
      </c>
      <c r="G9" s="7" t="str">
        <f t="shared" si="0"/>
        <v>create(a8:address{id: "3666021273511", kr: "청주시 흥덕구 옥산면 신촌리 산9-13", en: "San9-13 Sinchon-ni Oksan-myeon Heungdeok-gu Cheongju-si Chungcheongbuk-do", GIS_lat: "36.660271", GIS_lon: "127.351156"})</v>
      </c>
    </row>
    <row r="10" spans="1:7" x14ac:dyDescent="0.45">
      <c r="A10" s="10">
        <v>3663611275260</v>
      </c>
      <c r="B10" s="7" t="s">
        <v>374</v>
      </c>
      <c r="C10" s="7" t="s">
        <v>379</v>
      </c>
      <c r="D10" s="2">
        <v>36.636122</v>
      </c>
      <c r="E10" s="2">
        <v>127.526049</v>
      </c>
      <c r="F10" s="2">
        <v>9</v>
      </c>
      <c r="G10" s="7" t="str">
        <f t="shared" si="0"/>
        <v>create(a9:address{id: "3663611275260", kr: "충북 청주시 상당구 이정골로 115-8 (용정동)", en: "115-8 Ijeonggol-lo Sangdang-gu Cheongju-si Chungcheongbuk-do", GIS_lat: "36.636122", GIS_lon: "127.526049"})</v>
      </c>
    </row>
    <row r="11" spans="1:7" x14ac:dyDescent="0.45">
      <c r="A11" s="10">
        <v>3662221273923</v>
      </c>
      <c r="B11" s="7" t="s">
        <v>373</v>
      </c>
      <c r="C11" s="7" t="s">
        <v>377</v>
      </c>
      <c r="D11" s="2">
        <v>36.622221000000003</v>
      </c>
      <c r="E11" s="2">
        <v>127.392478</v>
      </c>
      <c r="F11" s="2">
        <v>10</v>
      </c>
      <c r="G11" s="7" t="str">
        <f t="shared" si="0"/>
        <v>create(a10:address{id: "3662221273923", kr: "충북 청주시 흥덕구 수의동 산105번지", en: "San105beonji Suui-dong Heungdeok-gu Cheongju-si Chungcheongbuk-do", GIS_lat: "36.622221", GIS_lon: "127.392478"})</v>
      </c>
    </row>
    <row r="12" spans="1:7" x14ac:dyDescent="0.45">
      <c r="A12" s="10">
        <v>3662511273932</v>
      </c>
      <c r="B12" s="7" t="s">
        <v>372</v>
      </c>
      <c r="C12" s="7" t="s">
        <v>376</v>
      </c>
      <c r="D12" s="2">
        <v>36.625171999999999</v>
      </c>
      <c r="E12" s="2">
        <v>127.39318299999999</v>
      </c>
      <c r="F12" s="2">
        <v>11</v>
      </c>
      <c r="G12" s="7" t="str">
        <f t="shared" si="0"/>
        <v>create(a11:address{id: "3662511273932", kr: "충북 청주시 흥덕구 수의동 산1-1번지", en: "San1-1beonji Suui-dong Heungdeok-gu Cheongju-si Chungcheongbuk-do", GIS_lat: "36.625172", GIS_lon: "127.393183"})</v>
      </c>
    </row>
    <row r="13" spans="1:7" x14ac:dyDescent="0.45">
      <c r="A13" s="10">
        <v>3662031273905</v>
      </c>
      <c r="B13" s="7" t="s">
        <v>1001</v>
      </c>
      <c r="C13" s="7" t="s">
        <v>1002</v>
      </c>
      <c r="D13" s="2">
        <v>36.620323999999997</v>
      </c>
      <c r="E13" s="2">
        <v>127.39052</v>
      </c>
      <c r="F13" s="2">
        <v>12</v>
      </c>
      <c r="G13" s="7" t="str">
        <f t="shared" si="0"/>
        <v>create(a12:address{id: "3662031273905", kr: "흥덕구 수의동 181-3번지 외", en: "181-3beonji Suui-dong Heungdeok-gu Cheongju-si Chungcheongbuk-do", GIS_lat: "36.620324", GIS_lon: "127.39052"})</v>
      </c>
    </row>
  </sheetData>
  <autoFilter ref="A1:H1">
    <sortState ref="A2:H5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10" sqref="A10"/>
    </sheetView>
  </sheetViews>
  <sheetFormatPr defaultRowHeight="16" x14ac:dyDescent="0.45"/>
  <cols>
    <col min="3" max="3" width="12.26953125" customWidth="1"/>
    <col min="10" max="10" width="4.5429687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1" t="s">
        <v>2</v>
      </c>
      <c r="H1" s="1" t="s">
        <v>3</v>
      </c>
      <c r="I1" s="6" t="s">
        <v>1</v>
      </c>
      <c r="J1" s="1" t="s">
        <v>10</v>
      </c>
      <c r="K1" s="6" t="s">
        <v>11</v>
      </c>
    </row>
    <row r="2" spans="1:11" s="2" customFormat="1" ht="11.5" x14ac:dyDescent="0.45">
      <c r="A2" s="7" t="s">
        <v>849</v>
      </c>
      <c r="B2" s="7" t="s">
        <v>559</v>
      </c>
      <c r="C2" s="2" t="s">
        <v>569</v>
      </c>
      <c r="I2" s="7"/>
      <c r="J2" s="2">
        <v>1</v>
      </c>
      <c r="K2" s="7" t="str">
        <f>"create(a"&amp;J2&amp;":desconcept{id: """&amp;A2&amp;""", kr: """&amp;B2&amp;""", en: """&amp;C2&amp;""", ch: """&amp;D2&amp;""", rr: """&amp;E2&amp;""", mr: """&amp;F2&amp;""", URI: """&amp;I2&amp;""", def_kr: """&amp;G2&amp;""", def_en: """&amp;H2&amp;"""})"</f>
        <v>create(a1:desconcept{id: "CD000001", kr: "정교하다", en: "exquisite", ch: "", rr: "", mr: "", URI: "", def_kr: "", def_en: ""})</v>
      </c>
    </row>
    <row r="3" spans="1:11" s="2" customFormat="1" ht="11.5" x14ac:dyDescent="0.45">
      <c r="A3" s="7" t="s">
        <v>850</v>
      </c>
      <c r="B3" s="7" t="s">
        <v>562</v>
      </c>
      <c r="C3" s="2" t="s">
        <v>563</v>
      </c>
      <c r="I3" s="7"/>
      <c r="J3" s="2">
        <v>2</v>
      </c>
      <c r="K3" s="7" t="str">
        <f t="shared" ref="K3:K9" si="0">"create(a"&amp;J3&amp;":desconcept{id: """&amp;A3&amp;""", kr: """&amp;B3&amp;""", en: """&amp;C3&amp;""", ch: """&amp;D3&amp;""", rr: """&amp;E3&amp;""", mr: """&amp;F3&amp;""", URI: """&amp;I3&amp;""", def_kr: """&amp;G3&amp;""", def_en: """&amp;H3&amp;"""})"</f>
        <v>create(a2:desconcept{id: "CD000002", kr: "양질의", en: "high quality", ch: "", rr: "", mr: "", URI: "", def_kr: "", def_en: ""})</v>
      </c>
    </row>
    <row r="4" spans="1:11" s="2" customFormat="1" ht="11.5" x14ac:dyDescent="0.45">
      <c r="A4" s="7" t="s">
        <v>851</v>
      </c>
      <c r="B4" s="7" t="s">
        <v>533</v>
      </c>
      <c r="C4" s="2" t="s">
        <v>534</v>
      </c>
      <c r="I4" s="7"/>
      <c r="J4" s="2">
        <v>3</v>
      </c>
      <c r="K4" s="7" t="str">
        <f t="shared" si="0"/>
        <v>create(a3:desconcept{id: "CD000003", kr: "크다", en: "large", ch: "", rr: "", mr: "", URI: "", def_kr: "", def_en: ""})</v>
      </c>
    </row>
    <row r="5" spans="1:11" s="2" customFormat="1" ht="11.5" x14ac:dyDescent="0.45">
      <c r="A5" s="7" t="s">
        <v>852</v>
      </c>
      <c r="B5" s="7" t="s">
        <v>558</v>
      </c>
      <c r="C5" s="2" t="s">
        <v>567</v>
      </c>
      <c r="I5" s="7"/>
      <c r="J5" s="2">
        <v>4</v>
      </c>
      <c r="K5" s="7" t="str">
        <f t="shared" si="0"/>
        <v>create(a4:desconcept{id: "CD000004", kr: "네모꼴", en: "quadrilateral", ch: "", rr: "", mr: "", URI: "", def_kr: "", def_en: ""})</v>
      </c>
    </row>
    <row r="6" spans="1:11" s="2" customFormat="1" ht="11.5" x14ac:dyDescent="0.45">
      <c r="A6" s="7" t="s">
        <v>926</v>
      </c>
      <c r="B6" s="7" t="s">
        <v>674</v>
      </c>
      <c r="C6" s="2" t="s">
        <v>675</v>
      </c>
      <c r="I6" s="7"/>
      <c r="J6" s="2">
        <v>5</v>
      </c>
      <c r="K6" s="7" t="str">
        <f t="shared" si="0"/>
        <v>create(a5:desconcept{id: "CD000006", kr: "세련되다", en: "refined", ch: "", rr: "", mr: "", URI: "", def_kr: "", def_en: ""})</v>
      </c>
    </row>
    <row r="7" spans="1:11" s="2" customFormat="1" ht="11.5" x14ac:dyDescent="0.45">
      <c r="A7" s="7" t="s">
        <v>853</v>
      </c>
      <c r="B7" s="7" t="s">
        <v>557</v>
      </c>
      <c r="C7" s="2" t="s">
        <v>975</v>
      </c>
      <c r="I7" s="7"/>
      <c r="J7" s="2">
        <v>6</v>
      </c>
      <c r="K7" s="7" t="str">
        <f t="shared" si="0"/>
        <v>create(a6:desconcept{id: "CD000005", kr: "일반적이다", en: "regular/normal", ch: "", rr: "", mr: "", URI: "", def_kr: "", def_en: ""})</v>
      </c>
    </row>
    <row r="8" spans="1:11" s="2" customFormat="1" ht="11.5" x14ac:dyDescent="0.45">
      <c r="A8" s="7" t="s">
        <v>927</v>
      </c>
      <c r="B8" s="7" t="s">
        <v>649</v>
      </c>
      <c r="C8" s="2" t="s">
        <v>687</v>
      </c>
      <c r="I8" s="7"/>
      <c r="J8" s="2">
        <v>7</v>
      </c>
      <c r="K8" s="7" t="str">
        <f t="shared" si="0"/>
        <v>create(a7:desconcept{id: "CD000007", kr: "전형적", en: "typical", ch: "", rr: "", mr: "", URI: "", def_kr: "", def_en: ""})</v>
      </c>
    </row>
    <row r="9" spans="1:11" x14ac:dyDescent="0.45">
      <c r="A9" s="7" t="s">
        <v>1059</v>
      </c>
      <c r="B9" s="7" t="s">
        <v>1057</v>
      </c>
      <c r="C9" s="2" t="s">
        <v>1058</v>
      </c>
      <c r="J9" s="2">
        <v>8</v>
      </c>
      <c r="K9" s="7" t="str">
        <f t="shared" si="0"/>
        <v>create(a8:desconcept{id: "CD000008", kr: "흔지 않은", en: "uncommon", ch: "", rr: "", mr: "", URI: "", def_kr: "", def_en: ""})</v>
      </c>
    </row>
    <row r="10" spans="1:11" x14ac:dyDescent="0.45">
      <c r="A10" s="7" t="s">
        <v>1452</v>
      </c>
      <c r="B10" s="7" t="s">
        <v>1450</v>
      </c>
      <c r="C10" s="2" t="s">
        <v>1451</v>
      </c>
      <c r="J10" s="2">
        <v>9</v>
      </c>
      <c r="K10" s="7" t="str">
        <f t="shared" ref="K10" si="1">"create(a"&amp;J10&amp;":desconcept{id: """&amp;A10&amp;""", kr: """&amp;B10&amp;""", en: """&amp;C10&amp;""", ch: """&amp;D10&amp;""", rr: """&amp;E10&amp;""", mr: """&amp;F10&amp;""", URI: """&amp;I10&amp;""", def_kr: """&amp;G10&amp;""", def_en: """&amp;H10&amp;"""})"</f>
        <v>create(a9:desconcept{id: "CD000009", kr: "잘 보존되어 있다", en: "well-preserved", ch: "", rr: "", mr: "", URI: "", def_kr: "", def_en: ""})</v>
      </c>
    </row>
  </sheetData>
  <autoFilter ref="A1:L8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9" sqref="E2:E19"/>
    </sheetView>
  </sheetViews>
  <sheetFormatPr defaultRowHeight="11.5" x14ac:dyDescent="0.45"/>
  <cols>
    <col min="1" max="1" width="8.7265625" style="2"/>
    <col min="2" max="2" width="11.1796875" style="5" customWidth="1"/>
    <col min="3" max="3" width="8.7265625" style="2"/>
    <col min="4" max="4" width="4" style="2" customWidth="1"/>
    <col min="5" max="5" width="49.1796875" style="7" customWidth="1"/>
    <col min="6" max="16384" width="8.7265625" style="2"/>
  </cols>
  <sheetData>
    <row r="1" spans="1:5" s="1" customFormat="1" x14ac:dyDescent="0.45">
      <c r="A1" s="1" t="s">
        <v>0</v>
      </c>
      <c r="B1" s="4" t="s">
        <v>8</v>
      </c>
      <c r="C1" s="1" t="s">
        <v>9</v>
      </c>
      <c r="D1" s="1" t="s">
        <v>10</v>
      </c>
      <c r="E1" s="6" t="s">
        <v>11</v>
      </c>
    </row>
    <row r="2" spans="1:5" x14ac:dyDescent="0.45">
      <c r="A2" s="2">
        <v>20110729</v>
      </c>
      <c r="B2" s="5" t="s">
        <v>997</v>
      </c>
      <c r="D2" s="2">
        <v>1</v>
      </c>
      <c r="E2" s="7" t="str">
        <f t="shared" ref="E2:E18" si="0">"create(a"&amp;D2&amp;":date{id: """&amp;A2&amp;""", date_sol: """&amp;B2&amp;""", date_lun: """&amp;C2&amp;"""})"</f>
        <v>create(a1:date{id: "20110729", date_sol: "2011.07.29", date_lun: ""})</v>
      </c>
    </row>
    <row r="3" spans="1:5" x14ac:dyDescent="0.45">
      <c r="A3" s="2">
        <v>20170601</v>
      </c>
      <c r="B3" s="5" t="s">
        <v>1412</v>
      </c>
      <c r="D3" s="2">
        <v>2</v>
      </c>
      <c r="E3" s="7" t="str">
        <f t="shared" si="0"/>
        <v>create(a2:date{id: "20170601", date_sol: "2017.06.01", date_lun: ""})</v>
      </c>
    </row>
    <row r="4" spans="1:5" x14ac:dyDescent="0.45">
      <c r="A4" s="2">
        <v>14171102</v>
      </c>
      <c r="C4" s="2" t="s">
        <v>49</v>
      </c>
      <c r="D4" s="2">
        <v>3</v>
      </c>
      <c r="E4" s="7" t="str">
        <f t="shared" si="0"/>
        <v>create(a3:date{id: "14171102", date_sol: "", date_lun: "1417.11.02"})</v>
      </c>
    </row>
    <row r="5" spans="1:5" x14ac:dyDescent="0.45">
      <c r="A5" s="2">
        <v>14680923</v>
      </c>
      <c r="C5" s="2" t="s">
        <v>50</v>
      </c>
      <c r="D5" s="2">
        <v>4</v>
      </c>
      <c r="E5" s="7" t="str">
        <f t="shared" si="0"/>
        <v>create(a4:date{id: "14680923", date_sol: "", date_lun: "1468.09.23"})</v>
      </c>
    </row>
    <row r="6" spans="1:5" x14ac:dyDescent="0.45">
      <c r="A6" s="2">
        <v>19771115</v>
      </c>
      <c r="B6" s="5" t="s">
        <v>85</v>
      </c>
      <c r="D6" s="2">
        <v>5</v>
      </c>
      <c r="E6" s="7" t="str">
        <f t="shared" si="0"/>
        <v>create(a5:date{id: "19771115", date_sol: "1977.11.15", date_lun: ""})</v>
      </c>
    </row>
    <row r="7" spans="1:5" x14ac:dyDescent="0.45">
      <c r="A7" s="2">
        <v>19931105</v>
      </c>
      <c r="B7" s="5" t="s">
        <v>118</v>
      </c>
      <c r="D7" s="2">
        <v>6</v>
      </c>
      <c r="E7" s="7" t="str">
        <f t="shared" si="0"/>
        <v>create(a6:date{id: "19931105", date_sol: "1993.11.05", date_lun: ""})</v>
      </c>
    </row>
    <row r="8" spans="1:5" x14ac:dyDescent="0.45">
      <c r="A8" s="2">
        <v>19771206</v>
      </c>
      <c r="B8" s="5" t="s">
        <v>137</v>
      </c>
      <c r="D8" s="2">
        <v>7</v>
      </c>
      <c r="E8" s="7" t="str">
        <f t="shared" si="0"/>
        <v>create(a7:date{id: "19771206", date_sol: "1977.12.06", date_lun: ""})</v>
      </c>
    </row>
    <row r="9" spans="1:5" x14ac:dyDescent="0.45">
      <c r="A9" s="2">
        <v>20110113</v>
      </c>
      <c r="B9" s="5" t="s">
        <v>214</v>
      </c>
      <c r="D9" s="2">
        <v>8</v>
      </c>
      <c r="E9" s="7" t="str">
        <f t="shared" si="0"/>
        <v>create(a8:date{id: "20110113", date_sol: "2011.01.13", date_lun: ""})</v>
      </c>
    </row>
    <row r="10" spans="1:5" x14ac:dyDescent="0.45">
      <c r="A10" s="2">
        <v>19811226</v>
      </c>
      <c r="B10" s="5" t="s">
        <v>219</v>
      </c>
      <c r="D10" s="2">
        <v>9</v>
      </c>
      <c r="E10" s="7" t="str">
        <f t="shared" si="0"/>
        <v>create(a9:date{id: "19811226", date_sol: "1981.12.26", date_lun: ""})</v>
      </c>
    </row>
    <row r="11" spans="1:5" x14ac:dyDescent="0.45">
      <c r="A11" s="5">
        <v>20091023</v>
      </c>
      <c r="B11" s="5" t="s">
        <v>257</v>
      </c>
      <c r="D11" s="2">
        <v>10</v>
      </c>
      <c r="E11" s="7" t="str">
        <f t="shared" si="0"/>
        <v>create(a10:date{id: "20091023", date_sol: "2009.10.23", date_lun: ""})</v>
      </c>
    </row>
    <row r="12" spans="1:5" x14ac:dyDescent="0.45">
      <c r="A12" s="2">
        <v>19950630</v>
      </c>
      <c r="B12" s="5" t="s">
        <v>288</v>
      </c>
      <c r="D12" s="2">
        <v>11</v>
      </c>
      <c r="E12" s="7" t="str">
        <f t="shared" si="0"/>
        <v>create(a11:date{id: "19950630", date_sol: "1995.06.30", date_lun: ""})</v>
      </c>
    </row>
    <row r="13" spans="1:5" x14ac:dyDescent="0.45">
      <c r="A13" s="5">
        <v>15920523</v>
      </c>
      <c r="B13" s="5" t="s">
        <v>1362</v>
      </c>
      <c r="C13" s="2" t="s">
        <v>296</v>
      </c>
      <c r="D13" s="2">
        <v>12</v>
      </c>
      <c r="E13" s="7" t="str">
        <f t="shared" si="0"/>
        <v>create(a12:date{id: "15920523", date_sol: "1592.05.23", date_lun: "1592.04.13"})</v>
      </c>
    </row>
    <row r="14" spans="1:5" x14ac:dyDescent="0.45">
      <c r="A14" s="5">
        <v>15920524</v>
      </c>
      <c r="B14" s="5" t="s">
        <v>1361</v>
      </c>
      <c r="C14" s="2" t="s">
        <v>297</v>
      </c>
      <c r="D14" s="2">
        <v>13</v>
      </c>
      <c r="E14" s="7" t="str">
        <f t="shared" si="0"/>
        <v>create(a13:date{id: "15920524", date_sol: "1592.05.24", date_lun: "1592.04.14"})</v>
      </c>
    </row>
    <row r="15" spans="1:5" x14ac:dyDescent="0.45">
      <c r="A15" s="5">
        <v>15920525</v>
      </c>
      <c r="B15" s="5" t="s">
        <v>1360</v>
      </c>
      <c r="C15" s="2" t="s">
        <v>298</v>
      </c>
      <c r="D15" s="2">
        <v>14</v>
      </c>
      <c r="E15" s="7" t="str">
        <f t="shared" si="0"/>
        <v>create(a14:date{id: "15920525", date_sol: "1592.05.25", date_lun: "1592.04.15"})</v>
      </c>
    </row>
    <row r="16" spans="1:5" x14ac:dyDescent="0.45">
      <c r="A16" s="2">
        <v>15920801</v>
      </c>
      <c r="C16" s="2" t="s">
        <v>321</v>
      </c>
      <c r="D16" s="2">
        <v>15</v>
      </c>
      <c r="E16" s="7" t="str">
        <f t="shared" si="0"/>
        <v>create(a15:date{id: "15920801", date_sol: "", date_lun: "1592.08.01"})</v>
      </c>
    </row>
    <row r="17" spans="1:5" x14ac:dyDescent="0.45">
      <c r="A17" s="2">
        <v>19841231</v>
      </c>
      <c r="B17" s="5" t="s">
        <v>952</v>
      </c>
      <c r="D17" s="2">
        <v>16</v>
      </c>
      <c r="E17" s="7" t="str">
        <f t="shared" si="0"/>
        <v>create(a16:date{id: "19841231", date_sol: "1984.12.31", date_lun: ""})</v>
      </c>
    </row>
    <row r="18" spans="1:5" x14ac:dyDescent="0.45">
      <c r="A18" s="2">
        <v>20131108</v>
      </c>
      <c r="B18" s="5" t="s">
        <v>973</v>
      </c>
      <c r="D18" s="2">
        <v>18</v>
      </c>
      <c r="E18" s="7" t="str">
        <f t="shared" si="0"/>
        <v>create(a18:date{id: "20131108", date_sol: "2013.11.08", date_lun: ""})</v>
      </c>
    </row>
    <row r="19" spans="1:5" x14ac:dyDescent="0.45">
      <c r="A19" s="11">
        <v>20170602</v>
      </c>
      <c r="B19" s="5" t="s">
        <v>1413</v>
      </c>
      <c r="D19" s="2">
        <v>19</v>
      </c>
      <c r="E19" s="7" t="str">
        <f>"create(a"&amp;D19&amp;":date{id: """&amp;A19&amp;""", date_sol: """&amp;B19&amp;""", date_lun: """&amp;C19&amp;"""})"</f>
        <v>create(a19:date{id: "20170602", date_sol: "2017.06.02", date_lun: ""})</v>
      </c>
    </row>
  </sheetData>
  <autoFilter ref="A1:F1">
    <sortState ref="A2:F19">
      <sortCondition ref="D1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" sqref="E2:E6"/>
    </sheetView>
  </sheetViews>
  <sheetFormatPr defaultRowHeight="11.5" x14ac:dyDescent="0.45"/>
  <cols>
    <col min="1" max="1" width="6.6328125" style="2" customWidth="1"/>
    <col min="2" max="2" width="5.1796875" style="2" customWidth="1"/>
    <col min="3" max="3" width="5.453125" style="2" customWidth="1"/>
    <col min="4" max="4" width="4.6328125" style="2" customWidth="1"/>
    <col min="5" max="5" width="85.54296875" style="2" customWidth="1"/>
    <col min="6" max="16384" width="8.7265625" style="2"/>
  </cols>
  <sheetData>
    <row r="1" spans="1:5" s="1" customFormat="1" x14ac:dyDescent="0.45">
      <c r="A1" s="1" t="s">
        <v>0</v>
      </c>
      <c r="B1" s="1" t="s">
        <v>4</v>
      </c>
      <c r="C1" s="1" t="s">
        <v>5</v>
      </c>
      <c r="D1" s="1" t="s">
        <v>10</v>
      </c>
      <c r="E1" s="1" t="s">
        <v>11</v>
      </c>
    </row>
    <row r="2" spans="1:5" x14ac:dyDescent="0.45">
      <c r="A2" s="2" t="s">
        <v>1340</v>
      </c>
      <c r="B2" s="2">
        <v>1250</v>
      </c>
      <c r="C2" s="3">
        <f>B2/2.48</f>
        <v>504.03225806451616</v>
      </c>
      <c r="D2" s="2">
        <v>0</v>
      </c>
      <c r="E2" s="2" t="str">
        <f>"create(a"&amp;D2&amp;":length{id: """&amp;A2&amp;""", cm: """&amp;B2&amp;""", in: """&amp;C2&amp;"""})"</f>
        <v>create(a0:length{id: "1250cm", cm: "1250", in: "504.032258064516"})</v>
      </c>
    </row>
    <row r="3" spans="1:5" x14ac:dyDescent="0.45">
      <c r="A3" s="2" t="s">
        <v>1341</v>
      </c>
      <c r="B3" s="2">
        <v>370</v>
      </c>
      <c r="C3" s="3">
        <f>B3/2.48</f>
        <v>149.19354838709677</v>
      </c>
      <c r="D3" s="2">
        <v>1</v>
      </c>
      <c r="E3" s="2" t="str">
        <f t="shared" ref="E3:E6" si="0">"create(a"&amp;D3&amp;":length{id: """&amp;A3&amp;""", cm: """&amp;B3&amp;""", in: """&amp;C3&amp;"""})"</f>
        <v>create(a1:length{id: "370cm", cm: "370", in: "149.193548387097"})</v>
      </c>
    </row>
    <row r="4" spans="1:5" x14ac:dyDescent="0.45">
      <c r="A4" s="7" t="s">
        <v>1337</v>
      </c>
      <c r="B4" s="2">
        <v>190</v>
      </c>
      <c r="C4" s="3">
        <f>B4/2.48</f>
        <v>76.612903225806448</v>
      </c>
      <c r="D4" s="2">
        <v>2</v>
      </c>
      <c r="E4" s="2" t="str">
        <f t="shared" si="0"/>
        <v>create(a2:length{id: "190cm", cm: "190", in: "76.6129032258064"})</v>
      </c>
    </row>
    <row r="5" spans="1:5" x14ac:dyDescent="0.45">
      <c r="A5" s="7" t="s">
        <v>1338</v>
      </c>
      <c r="B5" s="2">
        <v>74</v>
      </c>
      <c r="C5" s="3">
        <f>B5/2.48</f>
        <v>29.838709677419356</v>
      </c>
      <c r="D5" s="2">
        <v>3</v>
      </c>
      <c r="E5" s="2" t="str">
        <f t="shared" si="0"/>
        <v>create(a3:length{id: "74cm", cm: "74", in: "29.8387096774194"})</v>
      </c>
    </row>
    <row r="6" spans="1:5" x14ac:dyDescent="0.45">
      <c r="A6" s="7" t="s">
        <v>1339</v>
      </c>
      <c r="B6" s="2">
        <v>40</v>
      </c>
      <c r="C6" s="3">
        <f>B6/2.48</f>
        <v>16.129032258064516</v>
      </c>
      <c r="D6" s="2">
        <v>4</v>
      </c>
      <c r="E6" s="2" t="str">
        <f t="shared" si="0"/>
        <v>create(a4:length{id: "40cm", cm: "40", in: "16.1290322580645"})</v>
      </c>
    </row>
  </sheetData>
  <autoFilter ref="A1:F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2:C6"/>
    </sheetView>
  </sheetViews>
  <sheetFormatPr defaultRowHeight="16" x14ac:dyDescent="0.45"/>
  <cols>
    <col min="1" max="2" width="6" style="12" customWidth="1"/>
    <col min="3" max="3" width="22.1796875" style="12" customWidth="1"/>
    <col min="4" max="16384" width="8.7265625" style="12"/>
  </cols>
  <sheetData>
    <row r="1" spans="1:3" x14ac:dyDescent="0.45">
      <c r="A1" s="6" t="s">
        <v>0</v>
      </c>
      <c r="B1" s="6" t="s">
        <v>10</v>
      </c>
      <c r="C1" s="6" t="s">
        <v>11</v>
      </c>
    </row>
    <row r="2" spans="1:3" x14ac:dyDescent="0.45">
      <c r="A2" s="7">
        <v>1</v>
      </c>
      <c r="B2" s="7">
        <v>1</v>
      </c>
      <c r="C2" s="7" t="str">
        <f t="shared" ref="C2:C5" si="0">"create(a"&amp;B2&amp;":unit{id: """&amp;A2&amp;"""})"</f>
        <v>create(a1:unit{id: "1"})</v>
      </c>
    </row>
    <row r="3" spans="1:3" x14ac:dyDescent="0.45">
      <c r="A3" s="7">
        <v>1.5</v>
      </c>
      <c r="B3" s="12">
        <v>2</v>
      </c>
      <c r="C3" s="7" t="str">
        <f t="shared" si="0"/>
        <v>create(a2:unit{id: "1.5"})</v>
      </c>
    </row>
    <row r="4" spans="1:3" x14ac:dyDescent="0.45">
      <c r="A4" s="7">
        <v>2</v>
      </c>
      <c r="B4" s="12">
        <v>3</v>
      </c>
      <c r="C4" s="7" t="str">
        <f t="shared" si="0"/>
        <v>create(a3:unit{id: "2"})</v>
      </c>
    </row>
    <row r="5" spans="1:3" x14ac:dyDescent="0.45">
      <c r="A5" s="7">
        <v>3</v>
      </c>
      <c r="B5" s="12">
        <v>4</v>
      </c>
      <c r="C5" s="7" t="str">
        <f t="shared" si="0"/>
        <v>create(a4:unit{id: "3"})</v>
      </c>
    </row>
    <row r="6" spans="1:3" x14ac:dyDescent="0.45">
      <c r="A6" s="7">
        <v>6.5</v>
      </c>
      <c r="B6" s="12">
        <v>5</v>
      </c>
      <c r="C6" s="7" t="str">
        <f>"create(a"&amp;B6&amp;":unit{id: """&amp;A6&amp;"""})"</f>
        <v>create(a5:unit{id: "6.5"})</v>
      </c>
    </row>
  </sheetData>
  <autoFilter ref="A1:E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37" workbookViewId="0">
      <selection activeCell="A145" sqref="A145:B147"/>
    </sheetView>
  </sheetViews>
  <sheetFormatPr defaultRowHeight="11.5" x14ac:dyDescent="0.45"/>
  <cols>
    <col min="1" max="2" width="8.7265625" style="7"/>
    <col min="3" max="3" width="19.90625" style="7" customWidth="1"/>
    <col min="4" max="4" width="8.7265625" style="7"/>
    <col min="5" max="5" width="13" style="7" customWidth="1"/>
    <col min="6" max="6" width="11.36328125" style="7" customWidth="1"/>
    <col min="7" max="9" width="8.7265625" style="7"/>
    <col min="10" max="10" width="4.26953125" style="7" customWidth="1"/>
    <col min="11" max="11" width="33.26953125" style="7" customWidth="1"/>
    <col min="12" max="16384" width="8.7265625" style="7"/>
  </cols>
  <sheetData>
    <row r="1" spans="1:11" s="6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6" t="s">
        <v>2</v>
      </c>
      <c r="I1" s="6" t="s">
        <v>3</v>
      </c>
      <c r="J1" s="6" t="s">
        <v>10</v>
      </c>
      <c r="K1" s="6" t="s">
        <v>11</v>
      </c>
    </row>
    <row r="2" spans="1:11" x14ac:dyDescent="0.45">
      <c r="A2" s="7" t="s">
        <v>729</v>
      </c>
      <c r="B2" s="7" t="s">
        <v>32</v>
      </c>
      <c r="C2" s="7" t="s">
        <v>974</v>
      </c>
      <c r="J2" s="7">
        <v>1</v>
      </c>
      <c r="K2" s="7" t="str">
        <f t="shared" ref="K2:K33" si="0">"create(a"&amp;J2&amp;":typalconcept{id: """&amp;A2&amp;""", kr: """&amp;B2&amp;""", en: """&amp;C2&amp;""", ch: """&amp;D2&amp;""", rr: """&amp;E2&amp;""", mr: """&amp;F2&amp;""", URI: """&amp;G2&amp;""", def_kr: """&amp;H2&amp;""", def_en: """&amp;I2&amp;"""})"</f>
        <v>create(a1:typalconcept{id: "CT000001", kr: "남자", en: "male", ch: "", rr: "", mr: "", URI: "", def_kr: "", def_en: ""})</v>
      </c>
    </row>
    <row r="3" spans="1:11" x14ac:dyDescent="0.45">
      <c r="A3" s="7" t="s">
        <v>730</v>
      </c>
      <c r="B3" s="7" t="s">
        <v>40</v>
      </c>
      <c r="C3" s="7" t="s">
        <v>43</v>
      </c>
      <c r="J3" s="7">
        <v>2</v>
      </c>
      <c r="K3" s="7" t="str">
        <f t="shared" si="0"/>
        <v>create(a2:typalconcept{id: "CT000002", kr: "왕", en: "king", ch: "", rr: "", mr: "", URI: "", def_kr: "", def_en: ""})</v>
      </c>
    </row>
    <row r="4" spans="1:11" x14ac:dyDescent="0.45">
      <c r="A4" s="7" t="s">
        <v>731</v>
      </c>
      <c r="B4" s="7" t="s">
        <v>41</v>
      </c>
      <c r="C4" s="7" t="s">
        <v>42</v>
      </c>
      <c r="J4" s="7">
        <v>3</v>
      </c>
      <c r="K4" s="7" t="str">
        <f t="shared" si="0"/>
        <v>create(a3:typalconcept{id: "CT000003", kr: "문신", en: "civil official", ch: "", rr: "", mr: "", URI: "", def_kr: "", def_en: ""})</v>
      </c>
    </row>
    <row r="5" spans="1:11" x14ac:dyDescent="0.45">
      <c r="A5" s="7" t="s">
        <v>732</v>
      </c>
      <c r="B5" s="7" t="s">
        <v>68</v>
      </c>
      <c r="C5" s="7" t="s">
        <v>74</v>
      </c>
      <c r="D5" s="7" t="s">
        <v>69</v>
      </c>
      <c r="E5" s="7" t="s">
        <v>70</v>
      </c>
      <c r="F5" s="7" t="s">
        <v>73</v>
      </c>
      <c r="J5" s="7">
        <v>4</v>
      </c>
      <c r="K5" s="7" t="str">
        <f t="shared" si="0"/>
        <v>create(a4:typalconcept{id: "CT000004", kr: "초상", en: "portrait", ch: "肖像", rr: "chosang", mr: "ch'osang", URI: "", def_kr: "", def_en: ""})</v>
      </c>
    </row>
    <row r="6" spans="1:11" x14ac:dyDescent="0.45">
      <c r="A6" s="7" t="s">
        <v>733</v>
      </c>
      <c r="B6" s="7" t="s">
        <v>75</v>
      </c>
      <c r="C6" s="7" t="s">
        <v>76</v>
      </c>
      <c r="J6" s="7">
        <v>5</v>
      </c>
      <c r="K6" s="7" t="str">
        <f t="shared" si="0"/>
        <v>create(a5:typalconcept{id: "CT000005", kr: "일반회화", en: "general painting", ch: "", rr: "", mr: "", URI: "", def_kr: "", def_en: ""})</v>
      </c>
    </row>
    <row r="7" spans="1:11" x14ac:dyDescent="0.45">
      <c r="A7" s="7" t="s">
        <v>734</v>
      </c>
      <c r="B7" s="7" t="s">
        <v>83</v>
      </c>
      <c r="C7" s="7" t="s">
        <v>84</v>
      </c>
      <c r="J7" s="7">
        <v>6</v>
      </c>
      <c r="K7" s="7" t="str">
        <f t="shared" si="0"/>
        <v>create(a6:typalconcept{id: "CT000006", kr: "보물", en: "Treasure", ch: "", rr: "", mr: "", URI: "", def_kr: "", def_en: ""})</v>
      </c>
    </row>
    <row r="8" spans="1:11" x14ac:dyDescent="0.45">
      <c r="A8" s="7" t="s">
        <v>735</v>
      </c>
      <c r="B8" s="7" t="s">
        <v>100</v>
      </c>
      <c r="C8" s="7" t="s">
        <v>101</v>
      </c>
      <c r="D8" s="7" t="s">
        <v>102</v>
      </c>
      <c r="E8" s="7" t="s">
        <v>103</v>
      </c>
      <c r="F8" s="7" t="s">
        <v>104</v>
      </c>
      <c r="J8" s="7">
        <v>7</v>
      </c>
      <c r="K8" s="7" t="str">
        <f t="shared" si="0"/>
        <v>create(a7:typalconcept{id: "CT000007", kr: "영당", en: "portrait shrine", ch: "影堂", rr: "yeongdang", mr: "yŏngdang", URI: "", def_kr: "", def_en: ""})</v>
      </c>
    </row>
    <row r="9" spans="1:11" x14ac:dyDescent="0.45">
      <c r="A9" s="7" t="s">
        <v>736</v>
      </c>
      <c r="B9" s="7" t="s">
        <v>105</v>
      </c>
      <c r="C9" s="7" t="s">
        <v>106</v>
      </c>
      <c r="D9" s="7" t="s">
        <v>111</v>
      </c>
      <c r="E9" s="7" t="s">
        <v>107</v>
      </c>
      <c r="F9" s="7" t="s">
        <v>107</v>
      </c>
      <c r="J9" s="7">
        <v>8</v>
      </c>
      <c r="K9" s="7" t="str">
        <f t="shared" si="0"/>
        <v>create(a8:typalconcept{id: "CT000008", kr: "사당", en: "shrine", ch: "祠堂", rr: "sadang", mr: "sadang", URI: "", def_kr: "", def_en: ""})</v>
      </c>
    </row>
    <row r="10" spans="1:11" x14ac:dyDescent="0.45">
      <c r="A10" s="7" t="s">
        <v>737</v>
      </c>
      <c r="B10" s="7" t="s">
        <v>112</v>
      </c>
      <c r="C10" s="7" t="s">
        <v>117</v>
      </c>
      <c r="J10" s="7">
        <v>9</v>
      </c>
      <c r="K10" s="7" t="str">
        <f t="shared" si="0"/>
        <v>create(a9:typalconcept{id: "CT000009", kr: "기념물 ", en: "Monument", ch: "", rr: "", mr: "", URI: "", def_kr: "", def_en: ""})</v>
      </c>
    </row>
    <row r="11" spans="1:11" x14ac:dyDescent="0.45">
      <c r="A11" s="7" t="s">
        <v>738</v>
      </c>
      <c r="B11" s="7" t="s">
        <v>113</v>
      </c>
      <c r="C11" s="7" t="s">
        <v>114</v>
      </c>
      <c r="D11" s="7" t="s">
        <v>115</v>
      </c>
      <c r="E11" s="7" t="s">
        <v>116</v>
      </c>
      <c r="F11" s="7" t="s">
        <v>116</v>
      </c>
      <c r="J11" s="7">
        <v>10</v>
      </c>
      <c r="K11" s="7" t="str">
        <f t="shared" si="0"/>
        <v>create(a10:typalconcept{id: "CT000010", kr: "묘소", en: "tomb", ch: "墓所", rr: "myoso", mr: "myoso", URI: "", def_kr: "", def_en: ""})</v>
      </c>
    </row>
    <row r="12" spans="1:11" x14ac:dyDescent="0.45">
      <c r="A12" s="7" t="s">
        <v>739</v>
      </c>
      <c r="B12" s="7" t="s">
        <v>119</v>
      </c>
      <c r="C12" s="7" t="s">
        <v>120</v>
      </c>
      <c r="J12" s="7">
        <v>11</v>
      </c>
      <c r="K12" s="7" t="str">
        <f t="shared" si="0"/>
        <v>create(a11:typalconcept{id: "CT000011", kr: "조선 왕", en: "Joseon king", ch: "", rr: "", mr: "", URI: "", def_kr: "", def_en: ""})</v>
      </c>
    </row>
    <row r="13" spans="1:11" x14ac:dyDescent="0.45">
      <c r="A13" s="7" t="s">
        <v>740</v>
      </c>
      <c r="B13" s="7" t="s">
        <v>121</v>
      </c>
      <c r="C13" s="7" t="s">
        <v>122</v>
      </c>
      <c r="J13" s="7">
        <v>12</v>
      </c>
      <c r="K13" s="7" t="str">
        <f t="shared" si="0"/>
        <v>create(a12:typalconcept{id: "CT000012", kr: "조선 왕후", en: "Joseon queen", ch: "", rr: "", mr: "", URI: "", def_kr: "", def_en: ""})</v>
      </c>
    </row>
    <row r="14" spans="1:11" x14ac:dyDescent="0.45">
      <c r="A14" s="7" t="s">
        <v>741</v>
      </c>
      <c r="B14" s="7" t="s">
        <v>123</v>
      </c>
      <c r="C14" s="7" t="s">
        <v>124</v>
      </c>
      <c r="J14" s="7">
        <v>13</v>
      </c>
      <c r="K14" s="7" t="str">
        <f t="shared" si="0"/>
        <v>create(a13:typalconcept{id: "CT000013", kr: "왕후", en: "queen", ch: "", rr: "", mr: "", URI: "", def_kr: "", def_en: ""})</v>
      </c>
    </row>
    <row r="15" spans="1:11" x14ac:dyDescent="0.45">
      <c r="A15" s="7" t="s">
        <v>742</v>
      </c>
      <c r="B15" s="7" t="s">
        <v>127</v>
      </c>
      <c r="C15" s="7" t="s">
        <v>128</v>
      </c>
      <c r="J15" s="7">
        <v>14</v>
      </c>
      <c r="K15" s="7" t="str">
        <f t="shared" si="0"/>
        <v>create(a14:typalconcept{id: "CT000014", kr: "독립운동가", en: "independence activist", ch: "", rr: "", mr: "", URI: "", def_kr: "", def_en: ""})</v>
      </c>
    </row>
    <row r="16" spans="1:11" x14ac:dyDescent="0.45">
      <c r="A16" s="7" t="s">
        <v>743</v>
      </c>
      <c r="B16" s="7" t="s">
        <v>125</v>
      </c>
      <c r="C16" s="7" t="s">
        <v>129</v>
      </c>
      <c r="J16" s="7">
        <v>15</v>
      </c>
      <c r="K16" s="7" t="str">
        <f t="shared" si="0"/>
        <v>create(a15:typalconcept{id: "CT000015", kr: "역사가", en: "historian", ch: "", rr: "", mr: "", URI: "", def_kr: "", def_en: ""})</v>
      </c>
    </row>
    <row r="17" spans="1:11" x14ac:dyDescent="0.45">
      <c r="A17" s="7" t="s">
        <v>744</v>
      </c>
      <c r="B17" s="7" t="s">
        <v>126</v>
      </c>
      <c r="C17" s="7" t="s">
        <v>130</v>
      </c>
      <c r="J17" s="7">
        <v>16</v>
      </c>
      <c r="K17" s="7" t="str">
        <f t="shared" si="0"/>
        <v>create(a16:typalconcept{id: "CT000016", kr: "언론인", en: "journalist", ch: "", rr: "", mr: "", URI: "", def_kr: "", def_en: ""})</v>
      </c>
    </row>
    <row r="18" spans="1:11" x14ac:dyDescent="0.45">
      <c r="A18" s="7" t="s">
        <v>745</v>
      </c>
      <c r="B18" s="7" t="s">
        <v>134</v>
      </c>
      <c r="C18" s="7" t="s">
        <v>135</v>
      </c>
      <c r="J18" s="7">
        <v>17</v>
      </c>
      <c r="K18" s="7" t="str">
        <f t="shared" si="0"/>
        <v>create(a17:typalconcept{id: "CT000017", kr: "유형문화재", en: "Tangible Cultural Heritage", ch: "", rr: "", mr: "", URI: "", def_kr: "", def_en: ""})</v>
      </c>
    </row>
    <row r="19" spans="1:11" x14ac:dyDescent="0.45">
      <c r="A19" s="7" t="s">
        <v>746</v>
      </c>
      <c r="B19" s="7" t="s">
        <v>136</v>
      </c>
      <c r="C19" s="7" t="s">
        <v>987</v>
      </c>
      <c r="J19" s="7">
        <v>18</v>
      </c>
      <c r="K19" s="7" t="str">
        <f t="shared" si="0"/>
        <v>create(a18:typalconcept{id: "CT000018", kr: "문화재 지정 분류", en: "cultural heritage designation", ch: "", rr: "", mr: "", URI: "", def_kr: "", def_en: ""})</v>
      </c>
    </row>
    <row r="20" spans="1:11" x14ac:dyDescent="0.45">
      <c r="A20" s="7" t="s">
        <v>747</v>
      </c>
      <c r="B20" s="7" t="s">
        <v>138</v>
      </c>
      <c r="C20" s="7" t="s">
        <v>267</v>
      </c>
      <c r="E20" s="7" t="s">
        <v>139</v>
      </c>
      <c r="F20" s="7" t="s">
        <v>139</v>
      </c>
      <c r="I20" s="7" t="s">
        <v>281</v>
      </c>
      <c r="J20" s="7">
        <v>19</v>
      </c>
      <c r="K20" s="7" t="str">
        <f t="shared" si="0"/>
        <v>create(a19:typalconcept{id: "CT000019", kr: "향교", en: "local Confucian school", ch: "", rr: "hyanggyo", mr: "hyanggyo", URI: "", def_kr: "", def_en: "A hyanggyo is a local, public Confucian school with a shrine for famous Confucian sages. "})</v>
      </c>
    </row>
    <row r="21" spans="1:11" x14ac:dyDescent="0.45">
      <c r="A21" s="7" t="s">
        <v>748</v>
      </c>
      <c r="B21" s="7" t="s">
        <v>143</v>
      </c>
      <c r="C21" s="7" t="s">
        <v>144</v>
      </c>
      <c r="J21" s="7">
        <v>20</v>
      </c>
      <c r="K21" s="7" t="str">
        <f t="shared" si="0"/>
        <v>create(a20:typalconcept{id: "CT000020", kr: "모과나무", en: "quince tree", ch: "", rr: "", mr: "", URI: "", def_kr: "", def_en: ""})</v>
      </c>
    </row>
    <row r="22" spans="1:11" x14ac:dyDescent="0.45">
      <c r="A22" s="7" t="s">
        <v>749</v>
      </c>
      <c r="B22" s="7" t="s">
        <v>145</v>
      </c>
      <c r="C22" s="7" t="s">
        <v>146</v>
      </c>
      <c r="J22" s="7">
        <v>21</v>
      </c>
      <c r="K22" s="7" t="str">
        <f t="shared" si="0"/>
        <v>create(a21:typalconcept{id: "CT000021", kr: "나무", en: "tree", ch: "", rr: "", mr: "", URI: "", def_kr: "", def_en: ""})</v>
      </c>
    </row>
    <row r="23" spans="1:11" x14ac:dyDescent="0.45">
      <c r="A23" s="7" t="s">
        <v>750</v>
      </c>
      <c r="B23" s="7" t="s">
        <v>147</v>
      </c>
      <c r="C23" s="7" t="s">
        <v>148</v>
      </c>
      <c r="J23" s="7">
        <v>22</v>
      </c>
      <c r="K23" s="7" t="str">
        <f t="shared" si="0"/>
        <v>create(a22:typalconcept{id: "CT000022", kr: "천연기념물", en: "Natural Monument", ch: "", rr: "", mr: "", URI: "", def_kr: "", def_en: ""})</v>
      </c>
    </row>
    <row r="24" spans="1:11" x14ac:dyDescent="0.45">
      <c r="A24" s="7" t="s">
        <v>751</v>
      </c>
      <c r="B24" s="7" t="s">
        <v>152</v>
      </c>
      <c r="C24" s="7" t="s">
        <v>153</v>
      </c>
      <c r="D24" s="7" t="s">
        <v>161</v>
      </c>
      <c r="E24" s="7" t="s">
        <v>185</v>
      </c>
      <c r="J24" s="7">
        <v>23</v>
      </c>
      <c r="K24" s="7" t="str">
        <f t="shared" si="0"/>
        <v>create(a23:typalconcept{id: "CT000023", kr: "리", en: "village", ch: "里", rr: "ri", mr: "", URI: "", def_kr: "", def_en: ""})</v>
      </c>
    </row>
    <row r="25" spans="1:11" x14ac:dyDescent="0.45">
      <c r="A25" s="7" t="s">
        <v>752</v>
      </c>
      <c r="B25" s="7" t="s">
        <v>169</v>
      </c>
      <c r="C25" s="7" t="s">
        <v>192</v>
      </c>
      <c r="D25" s="7" t="s">
        <v>191</v>
      </c>
      <c r="E25" s="7" t="s">
        <v>181</v>
      </c>
      <c r="J25" s="7">
        <v>24</v>
      </c>
      <c r="K25" s="7" t="str">
        <f t="shared" si="0"/>
        <v>create(a24:typalconcept{id: "CT000024", kr: "동", en: "neighborhood", ch: "洞", rr: "dong", mr: "", URI: "", def_kr: "", def_en: ""})</v>
      </c>
    </row>
    <row r="26" spans="1:11" x14ac:dyDescent="0.45">
      <c r="A26" s="7" t="s">
        <v>753</v>
      </c>
      <c r="B26" s="7" t="s">
        <v>170</v>
      </c>
      <c r="C26" s="7" t="s">
        <v>175</v>
      </c>
      <c r="D26" s="7" t="s">
        <v>193</v>
      </c>
      <c r="E26" s="7" t="s">
        <v>182</v>
      </c>
      <c r="J26" s="7">
        <v>25</v>
      </c>
      <c r="K26" s="7" t="str">
        <f t="shared" si="0"/>
        <v>create(a25:typalconcept{id: "CT000025", kr: "구", en: "district", ch: "區", rr: "gu", mr: "", URI: "", def_kr: "", def_en: ""})</v>
      </c>
    </row>
    <row r="27" spans="1:11" x14ac:dyDescent="0.45">
      <c r="A27" s="7" t="s">
        <v>754</v>
      </c>
      <c r="B27" s="7" t="s">
        <v>171</v>
      </c>
      <c r="C27" s="7" t="s">
        <v>186</v>
      </c>
      <c r="D27" s="7" t="s">
        <v>187</v>
      </c>
      <c r="E27" s="7" t="s">
        <v>183</v>
      </c>
      <c r="J27" s="7">
        <v>26</v>
      </c>
      <c r="K27" s="7" t="str">
        <f t="shared" si="0"/>
        <v>create(a26:typalconcept{id: "CT000026", kr: "읍", en: "town", ch: "邑", rr: "eup", mr: "", URI: "", def_kr: "", def_en: ""})</v>
      </c>
    </row>
    <row r="28" spans="1:11" x14ac:dyDescent="0.45">
      <c r="A28" s="7" t="s">
        <v>755</v>
      </c>
      <c r="B28" s="7" t="s">
        <v>172</v>
      </c>
      <c r="C28" s="7" t="s">
        <v>176</v>
      </c>
      <c r="D28" s="7" t="s">
        <v>190</v>
      </c>
      <c r="E28" s="7" t="s">
        <v>184</v>
      </c>
      <c r="J28" s="7">
        <v>27</v>
      </c>
      <c r="K28" s="7" t="str">
        <f t="shared" si="0"/>
        <v>create(a27:typalconcept{id: "CT000027", kr: "도", en: "province", ch: "道", rr: "do", mr: "", URI: "", def_kr: "", def_en: ""})</v>
      </c>
    </row>
    <row r="29" spans="1:11" x14ac:dyDescent="0.45">
      <c r="A29" s="7" t="s">
        <v>756</v>
      </c>
      <c r="B29" s="7" t="s">
        <v>173</v>
      </c>
      <c r="C29" s="7" t="s">
        <v>177</v>
      </c>
      <c r="D29" s="7" t="s">
        <v>178</v>
      </c>
      <c r="E29" s="7" t="s">
        <v>179</v>
      </c>
      <c r="J29" s="7">
        <v>28</v>
      </c>
      <c r="K29" s="7" t="str">
        <f t="shared" si="0"/>
        <v>create(a28:typalconcept{id: "CT000028", kr: "시", en: "city", ch: "市", rr: "si", mr: "", URI: "", def_kr: "", def_en: ""})</v>
      </c>
    </row>
    <row r="30" spans="1:11" x14ac:dyDescent="0.45">
      <c r="A30" s="7" t="s">
        <v>757</v>
      </c>
      <c r="B30" s="7" t="s">
        <v>174</v>
      </c>
      <c r="C30" s="7" t="s">
        <v>188</v>
      </c>
      <c r="D30" s="7" t="s">
        <v>189</v>
      </c>
      <c r="E30" s="7" t="s">
        <v>180</v>
      </c>
      <c r="J30" s="7">
        <v>29</v>
      </c>
      <c r="K30" s="7" t="str">
        <f t="shared" si="0"/>
        <v>create(a29:typalconcept{id: "CT000029", kr: "면", en: "township", ch: "面", rr: "myeon", mr: "", URI: "", def_kr: "", def_en: ""})</v>
      </c>
    </row>
    <row r="31" spans="1:11" x14ac:dyDescent="0.45">
      <c r="A31" s="7" t="s">
        <v>758</v>
      </c>
      <c r="B31" s="7" t="s">
        <v>195</v>
      </c>
      <c r="C31" s="7" t="s">
        <v>196</v>
      </c>
      <c r="D31" s="7" t="s">
        <v>194</v>
      </c>
      <c r="E31" s="7" t="s">
        <v>197</v>
      </c>
      <c r="F31" s="7" t="s">
        <v>198</v>
      </c>
      <c r="J31" s="7">
        <v>30</v>
      </c>
      <c r="K31" s="7" t="str">
        <f t="shared" si="0"/>
        <v>create(a30:typalconcept{id: "CT000030", kr: "사찰", en: "Buddhist temple", ch: "寺刹", rr: "sachal", mr: "sach'al", URI: "", def_kr: "", def_en: ""})</v>
      </c>
    </row>
    <row r="32" spans="1:11" x14ac:dyDescent="0.45">
      <c r="A32" s="7" t="s">
        <v>759</v>
      </c>
      <c r="B32" s="7" t="s">
        <v>429</v>
      </c>
      <c r="C32" s="7" t="s">
        <v>438</v>
      </c>
      <c r="J32" s="7">
        <v>31</v>
      </c>
      <c r="K32" s="7" t="str">
        <f t="shared" si="0"/>
        <v>create(a31:typalconcept{id: "CT000031", kr: "방", en: "(heated) room", ch: "", rr: "", mr: "", URI: "", def_kr: "", def_en: ""})</v>
      </c>
    </row>
    <row r="33" spans="1:11" x14ac:dyDescent="0.45">
      <c r="A33" s="7" t="s">
        <v>760</v>
      </c>
      <c r="B33" s="7" t="s">
        <v>431</v>
      </c>
      <c r="C33" s="7" t="s">
        <v>1408</v>
      </c>
      <c r="J33" s="7">
        <v>32</v>
      </c>
      <c r="K33" s="7" t="str">
        <f t="shared" si="0"/>
        <v>create(a32:typalconcept{id: "CT000032", kr: "툇마루", en: "porch", ch: "", rr: "", mr: "", URI: "", def_kr: "", def_en: ""})</v>
      </c>
    </row>
    <row r="34" spans="1:11" x14ac:dyDescent="0.45">
      <c r="A34" s="7" t="s">
        <v>761</v>
      </c>
      <c r="B34" s="7" t="s">
        <v>415</v>
      </c>
      <c r="C34" s="7" t="s">
        <v>416</v>
      </c>
      <c r="J34" s="7">
        <v>33</v>
      </c>
      <c r="K34" s="7" t="str">
        <f t="shared" ref="K34:K65" si="1">"create(a"&amp;J34&amp;":typalconcept{id: """&amp;A34&amp;""", kr: """&amp;B34&amp;""", en: """&amp;C34&amp;""", ch: """&amp;D34&amp;""", rr: """&amp;E34&amp;""", mr: """&amp;F34&amp;""", URI: """&amp;G34&amp;""", def_kr: """&amp;H34&amp;""", def_en: """&amp;I34&amp;"""})"</f>
        <v>create(a33:typalconcept{id: "CT000033", kr: "선승", en: "Buddhist monk", ch: "", rr: "", mr: "", URI: "", def_kr: "", def_en: ""})</v>
      </c>
    </row>
    <row r="35" spans="1:11" x14ac:dyDescent="0.45">
      <c r="A35" s="7" t="s">
        <v>762</v>
      </c>
      <c r="B35" s="7" t="s">
        <v>964</v>
      </c>
      <c r="C35" s="7" t="s">
        <v>971</v>
      </c>
      <c r="E35" s="7" t="s">
        <v>972</v>
      </c>
      <c r="J35" s="7">
        <v>34</v>
      </c>
      <c r="K35" s="7" t="str">
        <f t="shared" si="1"/>
        <v>create(a34:typalconcept{id: "CT000034", kr: "문과", en: "civil service examination", ch: "", rr: "mungwa", mr: "", URI: "", def_kr: "", def_en: ""})</v>
      </c>
    </row>
    <row r="36" spans="1:11" x14ac:dyDescent="0.45">
      <c r="A36" s="7" t="s">
        <v>763</v>
      </c>
      <c r="B36" s="7" t="s">
        <v>966</v>
      </c>
      <c r="C36" s="7" t="s">
        <v>969</v>
      </c>
      <c r="E36" s="7" t="s">
        <v>970</v>
      </c>
      <c r="J36" s="7">
        <v>35</v>
      </c>
      <c r="K36" s="7" t="str">
        <f t="shared" si="1"/>
        <v>create(a35:typalconcept{id: "CT000035", kr: "진사시", en: "literary licentiate examination", ch: "", rr: "jinsasi", mr: "", URI: "", def_kr: "", def_en: ""})</v>
      </c>
    </row>
    <row r="37" spans="1:11" x14ac:dyDescent="0.45">
      <c r="A37" s="7" t="s">
        <v>764</v>
      </c>
      <c r="B37" s="7" t="s">
        <v>965</v>
      </c>
      <c r="C37" s="7" t="s">
        <v>968</v>
      </c>
      <c r="E37" s="7" t="s">
        <v>967</v>
      </c>
      <c r="J37" s="7">
        <v>36</v>
      </c>
      <c r="K37" s="7" t="str">
        <f t="shared" si="1"/>
        <v>create(a36:typalconcept{id: "CT000036", kr: "생원시", en: "classics licentiate examination", ch: "", rr: "saengwonsi", mr: "", URI: "", def_kr: "", def_en: ""})</v>
      </c>
    </row>
    <row r="38" spans="1:11" x14ac:dyDescent="0.45">
      <c r="A38" s="7" t="s">
        <v>765</v>
      </c>
      <c r="B38" s="7" t="s">
        <v>265</v>
      </c>
      <c r="C38" s="7" t="s">
        <v>266</v>
      </c>
      <c r="D38" s="7" t="s">
        <v>269</v>
      </c>
      <c r="E38" s="7" t="s">
        <v>268</v>
      </c>
      <c r="I38" s="7" t="s">
        <v>280</v>
      </c>
      <c r="J38" s="7">
        <v>37</v>
      </c>
      <c r="K38" s="7" t="str">
        <f t="shared" si="1"/>
        <v>create(a37:typalconcept{id: "CT000037", kr: "서원", en: "Confucian academy", ch: "書院", rr: "seowon", mr: "", URI: "", def_kr: "", def_en: "A seowon served as both a shrine for prominent, local Confucian scholars and an academy for Confucian education"})</v>
      </c>
    </row>
    <row r="39" spans="1:11" x14ac:dyDescent="0.45">
      <c r="A39" s="7" t="s">
        <v>766</v>
      </c>
      <c r="B39" s="7" t="s">
        <v>278</v>
      </c>
      <c r="C39" s="7" t="s">
        <v>279</v>
      </c>
      <c r="J39" s="7">
        <v>38</v>
      </c>
      <c r="K39" s="7" t="str">
        <f t="shared" si="1"/>
        <v>create(a38:typalconcept{id: "CT000038", kr: "유교 시설", en: "Confucian facilities", ch: "", rr: "", mr: "", URI: "", def_kr: "", def_en: ""})</v>
      </c>
    </row>
    <row r="40" spans="1:11" x14ac:dyDescent="0.45">
      <c r="A40" s="7" t="s">
        <v>767</v>
      </c>
      <c r="B40" s="7" t="s">
        <v>406</v>
      </c>
      <c r="C40" s="7" t="s">
        <v>452</v>
      </c>
      <c r="J40" s="7">
        <v>39</v>
      </c>
      <c r="K40" s="7" t="str">
        <f t="shared" si="1"/>
        <v>create(a39:typalconcept{id: "CT000039", kr: "성리학자", en: "Confucian scholar", ch: "", rr: "", mr: "", URI: "", def_kr: "", def_en: ""})</v>
      </c>
    </row>
    <row r="41" spans="1:11" x14ac:dyDescent="0.45">
      <c r="A41" s="7" t="s">
        <v>768</v>
      </c>
      <c r="B41" s="7" t="s">
        <v>537</v>
      </c>
      <c r="C41" s="7" t="s">
        <v>452</v>
      </c>
      <c r="J41" s="7">
        <v>40</v>
      </c>
      <c r="K41" s="7" t="str">
        <f t="shared" si="1"/>
        <v>create(a40:typalconcept{id: "CT000040", kr: "유학자", en: "Confucian scholar", ch: "", rr: "", mr: "", URI: "", def_kr: "", def_en: ""})</v>
      </c>
    </row>
    <row r="42" spans="1:11" x14ac:dyDescent="0.45">
      <c r="A42" s="7" t="s">
        <v>769</v>
      </c>
      <c r="B42" s="7" t="s">
        <v>595</v>
      </c>
      <c r="C42" s="7" t="s">
        <v>596</v>
      </c>
      <c r="J42" s="7">
        <v>41</v>
      </c>
      <c r="K42" s="7" t="str">
        <f t="shared" si="1"/>
        <v>create(a41:typalconcept{id: "CT000041", kr: "부원군", en: "county lord", ch: "", rr: "", mr: "", URI: "", def_kr: "", def_en: ""})</v>
      </c>
    </row>
    <row r="43" spans="1:11" x14ac:dyDescent="0.45">
      <c r="A43" s="7" t="s">
        <v>770</v>
      </c>
      <c r="B43" s="7" t="s">
        <v>336</v>
      </c>
      <c r="C43" s="7" t="s">
        <v>338</v>
      </c>
      <c r="D43" s="7" t="s">
        <v>337</v>
      </c>
      <c r="J43" s="7">
        <v>42</v>
      </c>
      <c r="K43" s="7" t="str">
        <f t="shared" si="1"/>
        <v>create(a42:typalconcept{id: "CT000042", kr: "절명시", en: "death poem", ch: "絶命詩", rr: "", mr: "", URI: "", def_kr: "", def_en: ""})</v>
      </c>
    </row>
    <row r="44" spans="1:11" x14ac:dyDescent="0.45">
      <c r="A44" s="7" t="s">
        <v>771</v>
      </c>
      <c r="B44" s="7" t="s">
        <v>454</v>
      </c>
      <c r="C44" s="7" t="s">
        <v>472</v>
      </c>
      <c r="J44" s="7">
        <v>43</v>
      </c>
      <c r="K44" s="7" t="str">
        <f t="shared" si="1"/>
        <v>create(a43:typalconcept{id: "CT000043", kr: "동래", en: "Dongnae", ch: "", rr: "", mr: "", URI: "", def_kr: "", def_en: ""})</v>
      </c>
    </row>
    <row r="45" spans="1:11" x14ac:dyDescent="0.45">
      <c r="A45" s="7" t="s">
        <v>772</v>
      </c>
      <c r="B45" s="7" t="s">
        <v>571</v>
      </c>
      <c r="C45" s="7" t="s">
        <v>572</v>
      </c>
      <c r="J45" s="7">
        <v>44</v>
      </c>
      <c r="K45" s="7" t="str">
        <f t="shared" si="1"/>
        <v>create(a44:typalconcept{id: "CT000044", kr: "겹처마", en: "double eave", ch: "", rr: "", mr: "", URI: "", def_kr: "", def_en: ""})</v>
      </c>
    </row>
    <row r="46" spans="1:11" x14ac:dyDescent="0.45">
      <c r="A46" s="7" t="s">
        <v>773</v>
      </c>
      <c r="B46" s="7" t="s">
        <v>611</v>
      </c>
      <c r="C46" s="7" t="s">
        <v>634</v>
      </c>
      <c r="D46" s="7" t="s">
        <v>612</v>
      </c>
      <c r="E46" s="7" t="s">
        <v>627</v>
      </c>
      <c r="F46" s="7" t="s">
        <v>629</v>
      </c>
      <c r="J46" s="7">
        <v>45</v>
      </c>
      <c r="K46" s="7" t="str">
        <f t="shared" si="1"/>
        <v>create(a45:typalconcept{id: "CT000045", kr: "동무", en: "East Hall", ch: "東廡", rr: "dongmu", mr: "tongmu", URI: "", def_kr: "", def_en: ""})</v>
      </c>
    </row>
    <row r="47" spans="1:11" x14ac:dyDescent="0.45">
      <c r="A47" s="7" t="s">
        <v>774</v>
      </c>
      <c r="B47" s="7" t="s">
        <v>467</v>
      </c>
      <c r="C47" s="7" t="s">
        <v>468</v>
      </c>
      <c r="J47" s="7">
        <v>46</v>
      </c>
      <c r="K47" s="7" t="str">
        <f t="shared" si="1"/>
        <v>create(a46:typalconcept{id: "CT000046", kr: "비문", en: "epitaph", ch: "", rr: "", mr: "", URI: "", def_kr: "", def_en: ""})</v>
      </c>
    </row>
    <row r="48" spans="1:11" x14ac:dyDescent="0.45">
      <c r="A48" s="7" t="s">
        <v>775</v>
      </c>
      <c r="B48" s="7" t="s">
        <v>395</v>
      </c>
      <c r="C48" s="7" t="s">
        <v>396</v>
      </c>
      <c r="J48" s="7">
        <v>47</v>
      </c>
      <c r="K48" s="7" t="str">
        <f t="shared" si="1"/>
        <v>create(a47:typalconcept{id: "CT000047", kr: "시조", en: "founder (of a clan)", ch: "", rr: "", mr: "", URI: "", def_kr: "", def_en: ""})</v>
      </c>
    </row>
    <row r="49" spans="1:11" x14ac:dyDescent="0.45">
      <c r="A49" s="7" t="s">
        <v>776</v>
      </c>
      <c r="B49" s="7" t="s">
        <v>1263</v>
      </c>
      <c r="C49" s="7" t="s">
        <v>1261</v>
      </c>
      <c r="J49" s="7">
        <v>48</v>
      </c>
      <c r="K49" s="7" t="str">
        <f t="shared" si="1"/>
        <v>create(a48:typalconcept{id: "CT000048", kr: "맞배", en: "gable", ch: "", rr: "", mr: "", URI: "", def_kr: "", def_en: ""})</v>
      </c>
    </row>
    <row r="50" spans="1:11" x14ac:dyDescent="0.45">
      <c r="A50" s="7" t="s">
        <v>777</v>
      </c>
      <c r="B50" s="7" t="s">
        <v>561</v>
      </c>
      <c r="C50" s="7" t="s">
        <v>568</v>
      </c>
      <c r="J50" s="7">
        <v>49</v>
      </c>
      <c r="K50" s="7" t="str">
        <f t="shared" si="1"/>
        <v>create(a49:typalconcept{id: "CT000049", kr: "화강암", en: "granite", ch: "", rr: "", mr: "", URI: "", def_kr: "", def_en: ""})</v>
      </c>
    </row>
    <row r="51" spans="1:11" x14ac:dyDescent="0.45">
      <c r="A51" s="7" t="s">
        <v>778</v>
      </c>
      <c r="B51" s="7" t="s">
        <v>607</v>
      </c>
      <c r="C51" s="7" t="s">
        <v>620</v>
      </c>
      <c r="D51" s="7" t="s">
        <v>608</v>
      </c>
      <c r="E51" s="7" t="s">
        <v>623</v>
      </c>
      <c r="F51" s="7" t="s">
        <v>624</v>
      </c>
      <c r="H51" s="7" t="s">
        <v>621</v>
      </c>
      <c r="J51" s="7">
        <v>50</v>
      </c>
      <c r="K51" s="7" t="str">
        <f t="shared" si="1"/>
        <v>create(a50:typalconcept{id: "CT000050", kr: "대성전", en: "Hall of Achievement", ch: "大成殿", rr: "Daeseongjeon", mr: "Taesŏngjŏn", URI: "", def_kr: "문묘(文廟)의 시설 가운데 공자(孔子, 기원전 551-479)의 위판(位版)을 봉안한 전각. [출처: 한국학중앙연구원 한국민족문화대백과사전]", def_en: ""})</v>
      </c>
    </row>
    <row r="52" spans="1:11" x14ac:dyDescent="0.45">
      <c r="A52" s="7" t="s">
        <v>779</v>
      </c>
      <c r="B52" s="7" t="s">
        <v>603</v>
      </c>
      <c r="C52" s="7" t="s">
        <v>633</v>
      </c>
      <c r="D52" s="7" t="s">
        <v>604</v>
      </c>
      <c r="E52" s="7" t="s">
        <v>631</v>
      </c>
      <c r="F52" s="7" t="s">
        <v>632</v>
      </c>
      <c r="J52" s="7">
        <v>51</v>
      </c>
      <c r="K52" s="7" t="str">
        <f t="shared" si="1"/>
        <v>create(a51:typalconcept{id: "CT000051", kr: "명륜당", en: "Hall of Illustrating the Cardinal Principles", ch: "明倫堂", rr: "Myeongnyundang", mr: "Myŏngnyundang", URI: "", def_kr: "", def_en: ""})</v>
      </c>
    </row>
    <row r="53" spans="1:11" x14ac:dyDescent="0.45">
      <c r="A53" s="7" t="s">
        <v>780</v>
      </c>
      <c r="B53" s="7" t="s">
        <v>1264</v>
      </c>
      <c r="C53" s="7" t="s">
        <v>1262</v>
      </c>
      <c r="J53" s="7">
        <v>52</v>
      </c>
      <c r="K53" s="7" t="str">
        <f t="shared" si="1"/>
        <v>create(a52:typalconcept{id: "CT000052", kr: "팔작", en: "hip and gable", ch: "", rr: "", mr: "", URI: "", def_kr: "", def_en: ""})</v>
      </c>
    </row>
    <row r="54" spans="1:11" x14ac:dyDescent="0.45">
      <c r="A54" s="7" t="s">
        <v>781</v>
      </c>
      <c r="B54" s="7" t="s">
        <v>428</v>
      </c>
      <c r="C54" s="7" t="s">
        <v>437</v>
      </c>
      <c r="J54" s="7">
        <v>53</v>
      </c>
      <c r="K54" s="7" t="str">
        <f t="shared" si="1"/>
        <v>create(a53:typalconcept{id: "CT000053", kr: "부엌", en: "kitchen", ch: "", rr: "", mr: "", URI: "", def_kr: "", def_en: ""})</v>
      </c>
    </row>
    <row r="55" spans="1:11" x14ac:dyDescent="0.45">
      <c r="A55" s="7" t="s">
        <v>782</v>
      </c>
      <c r="B55" s="7" t="s">
        <v>602</v>
      </c>
      <c r="C55" s="7" t="s">
        <v>619</v>
      </c>
      <c r="J55" s="7">
        <v>54</v>
      </c>
      <c r="K55" s="7" t="str">
        <f t="shared" si="1"/>
        <v>create(a54:typalconcept{id: "CT000054", kr: "강당", en: "lecture hall", ch: "", rr: "", mr: "", URI: "", def_kr: "", def_en: ""})</v>
      </c>
    </row>
    <row r="56" spans="1:11" x14ac:dyDescent="0.45">
      <c r="A56" s="7" t="s">
        <v>783</v>
      </c>
      <c r="B56" s="7" t="s">
        <v>425</v>
      </c>
      <c r="C56" s="7" t="s">
        <v>447</v>
      </c>
      <c r="D56" s="7" t="s">
        <v>424</v>
      </c>
      <c r="J56" s="7">
        <v>55</v>
      </c>
      <c r="K56" s="7" t="str">
        <f t="shared" si="1"/>
        <v>create(a55:typalconcept{id: "CT000055", kr: "강학", en: "lectures", ch: "講學 ", rr: "", mr: "", URI: "", def_kr: "", def_en: ""})</v>
      </c>
    </row>
    <row r="57" spans="1:11" x14ac:dyDescent="0.45">
      <c r="A57" s="7" t="s">
        <v>784</v>
      </c>
      <c r="B57" s="7" t="s">
        <v>470</v>
      </c>
      <c r="C57" s="7" t="s">
        <v>471</v>
      </c>
      <c r="J57" s="7">
        <v>56</v>
      </c>
      <c r="K57" s="7" t="str">
        <f t="shared" si="1"/>
        <v>create(a56:typalconcept{id: "CT000056", kr: "부사", en: "magistrate", ch: "", rr: "", mr: "", URI: "", def_kr: "", def_en: ""})</v>
      </c>
    </row>
    <row r="58" spans="1:11" x14ac:dyDescent="0.45">
      <c r="A58" s="7" t="s">
        <v>785</v>
      </c>
      <c r="B58" s="7" t="s">
        <v>453</v>
      </c>
      <c r="C58" s="7" t="s">
        <v>469</v>
      </c>
      <c r="J58" s="7">
        <v>57</v>
      </c>
      <c r="K58" s="7" t="str">
        <f t="shared" si="1"/>
        <v>create(a57:typalconcept{id: "CT000057", kr: "동래부사", en: "magistrate of Dongnae", ch: "", rr: "", mr: "", URI: "", def_kr: "", def_en: ""})</v>
      </c>
    </row>
    <row r="59" spans="1:11" x14ac:dyDescent="0.45">
      <c r="A59" s="7" t="s">
        <v>786</v>
      </c>
      <c r="B59" s="7" t="s">
        <v>423</v>
      </c>
      <c r="C59" s="7" t="s">
        <v>446</v>
      </c>
      <c r="J59" s="7">
        <v>58</v>
      </c>
      <c r="K59" s="7" t="str">
        <f t="shared" si="1"/>
        <v>create(a58:typalconcept{id: "CT000058", kr: "회의", en: "meeting", ch: "", rr: "", mr: "", URI: "", def_kr: "", def_en: ""})</v>
      </c>
    </row>
    <row r="60" spans="1:11" x14ac:dyDescent="0.45">
      <c r="A60" s="7" t="s">
        <v>787</v>
      </c>
      <c r="B60" s="7" t="s">
        <v>512</v>
      </c>
      <c r="C60" s="7" t="s">
        <v>520</v>
      </c>
      <c r="J60" s="7">
        <v>59</v>
      </c>
      <c r="K60" s="7" t="str">
        <f t="shared" si="1"/>
        <v>create(a59:typalconcept{id: "CT000059", kr: "위패", en: "memorial tablet", ch: "", rr: "", mr: "", URI: "", def_kr: "", def_en: ""})</v>
      </c>
    </row>
    <row r="61" spans="1:11" x14ac:dyDescent="0.45">
      <c r="A61" s="7" t="s">
        <v>788</v>
      </c>
      <c r="B61" s="7" t="s">
        <v>588</v>
      </c>
      <c r="C61" s="7" t="s">
        <v>589</v>
      </c>
      <c r="D61" s="7" t="s">
        <v>590</v>
      </c>
      <c r="J61" s="7">
        <v>60</v>
      </c>
      <c r="K61" s="7" t="str">
        <f t="shared" si="1"/>
        <v>create(a60:typalconcept{id: "CT000060", kr: "공신", en: "meritorious subject", ch: "功臣", rr: "", mr: "", URI: "", def_kr: "", def_en: ""})</v>
      </c>
    </row>
    <row r="62" spans="1:11" x14ac:dyDescent="0.45">
      <c r="A62" s="7" t="s">
        <v>789</v>
      </c>
      <c r="B62" s="7" t="s">
        <v>592</v>
      </c>
      <c r="C62" s="7" t="s">
        <v>593</v>
      </c>
      <c r="J62" s="7">
        <v>61</v>
      </c>
      <c r="K62" s="7" t="str">
        <f t="shared" si="1"/>
        <v>create(a61:typalconcept{id: "CT000061", kr: "공신호", en: "meritorious subject title", ch: "", rr: "", mr: "", URI: "", def_kr: "", def_en: ""})</v>
      </c>
    </row>
    <row r="63" spans="1:11" x14ac:dyDescent="0.45">
      <c r="A63" s="7" t="s">
        <v>790</v>
      </c>
      <c r="B63" s="7" t="s">
        <v>540</v>
      </c>
      <c r="C63" s="7" t="s">
        <v>662</v>
      </c>
      <c r="J63" s="7">
        <v>62</v>
      </c>
      <c r="K63" s="7" t="str">
        <f t="shared" si="1"/>
        <v>create(a62:typalconcept{id: "CT000062", kr: "사마시", en: "military exam", ch: "", rr: "", mr: "", URI: "", def_kr: "", def_en: ""})</v>
      </c>
    </row>
    <row r="64" spans="1:11" x14ac:dyDescent="0.45">
      <c r="A64" s="7" t="s">
        <v>791</v>
      </c>
      <c r="B64" s="7" t="s">
        <v>220</v>
      </c>
      <c r="C64" s="7" t="s">
        <v>74</v>
      </c>
      <c r="E64" s="7" t="s">
        <v>226</v>
      </c>
      <c r="F64" s="7" t="s">
        <v>227</v>
      </c>
      <c r="J64" s="7">
        <v>63</v>
      </c>
      <c r="K64" s="7" t="str">
        <f t="shared" si="1"/>
        <v>create(a63:typalconcept{id: "CT000063", kr: "영정", en: "portrait", ch: "", rr: "yeongjeong", mr: "yŏngjŏng", URI: "", def_kr: "", def_en: ""})</v>
      </c>
    </row>
    <row r="65" spans="1:11" x14ac:dyDescent="0.45">
      <c r="A65" s="7" t="s">
        <v>792</v>
      </c>
      <c r="B65" s="7" t="s">
        <v>251</v>
      </c>
      <c r="C65" s="7" t="s">
        <v>252</v>
      </c>
      <c r="J65" s="7">
        <v>64</v>
      </c>
      <c r="K65" s="7" t="str">
        <f t="shared" si="1"/>
        <v>create(a64:typalconcept{id: "CT000064", kr: "재실", en: "ritual house", ch: "", rr: "", mr: "", URI: "", def_kr: "", def_en: ""})</v>
      </c>
    </row>
    <row r="66" spans="1:11" x14ac:dyDescent="0.45">
      <c r="A66" s="7" t="s">
        <v>793</v>
      </c>
      <c r="B66" s="7" t="s">
        <v>479</v>
      </c>
      <c r="C66" s="7" t="s">
        <v>511</v>
      </c>
      <c r="J66" s="7">
        <v>65</v>
      </c>
      <c r="K66" s="7" t="str">
        <f t="shared" ref="K66:K97" si="2">"create(a"&amp;J66&amp;":typalconcept{id: """&amp;A66&amp;""", kr: """&amp;B66&amp;""", en: """&amp;C66&amp;""", ch: """&amp;D66&amp;""", rr: """&amp;E66&amp;""", mr: """&amp;F66&amp;""", URI: """&amp;G66&amp;""", def_kr: """&amp;H66&amp;""", def_en: """&amp;I66&amp;"""})"</f>
        <v>create(a65:typalconcept{id: "CT000065", kr: "사액", en: "royal charter", ch: "", rr: "", mr: "", URI: "", def_kr: "", def_en: ""})</v>
      </c>
    </row>
    <row r="67" spans="1:11" x14ac:dyDescent="0.45">
      <c r="A67" s="7" t="s">
        <v>794</v>
      </c>
      <c r="B67" s="7" t="s">
        <v>418</v>
      </c>
      <c r="C67" s="7" t="s">
        <v>449</v>
      </c>
      <c r="J67" s="7">
        <v>66</v>
      </c>
      <c r="K67" s="7" t="str">
        <f t="shared" si="2"/>
        <v>create(a66:typalconcept{id: "CT000066", kr: "사리", en: "sarira", ch: "", rr: "", mr: "", URI: "", def_kr: "", def_en: ""})</v>
      </c>
    </row>
    <row r="68" spans="1:11" x14ac:dyDescent="0.45">
      <c r="A68" s="7" t="s">
        <v>795</v>
      </c>
      <c r="B68" s="7" t="s">
        <v>356</v>
      </c>
      <c r="C68" s="7" t="s">
        <v>357</v>
      </c>
      <c r="J68" s="7">
        <v>67</v>
      </c>
      <c r="K68" s="7" t="str">
        <f t="shared" si="2"/>
        <v>create(a67:typalconcept{id: "CT000067", kr: "학자", en: "scholar", ch: "", rr: "", mr: "", URI: "", def_kr: "", def_en: ""})</v>
      </c>
    </row>
    <row r="69" spans="1:11" x14ac:dyDescent="0.45">
      <c r="A69" s="7" t="s">
        <v>796</v>
      </c>
      <c r="B69" s="7" t="s">
        <v>426</v>
      </c>
      <c r="C69" s="7" t="s">
        <v>440</v>
      </c>
      <c r="J69" s="7">
        <v>68</v>
      </c>
      <c r="K69" s="7" t="str">
        <f t="shared" si="2"/>
        <v>create(a68:typalconcept{id: "CT000068", kr: "홑처마", en: "single eave", ch: "", rr: "", mr: "", URI: "", def_kr: "", def_en: ""})</v>
      </c>
    </row>
    <row r="70" spans="1:11" x14ac:dyDescent="0.45">
      <c r="A70" s="7" t="s">
        <v>797</v>
      </c>
      <c r="B70" s="7" t="s">
        <v>543</v>
      </c>
      <c r="C70" s="7" t="s">
        <v>659</v>
      </c>
      <c r="D70" s="7" t="s">
        <v>660</v>
      </c>
      <c r="H70" s="7" t="s">
        <v>661</v>
      </c>
      <c r="J70" s="7">
        <v>69</v>
      </c>
      <c r="K70" s="7" t="str">
        <f t="shared" si="2"/>
        <v>create(a69:typalconcept{id: "CT000069", kr: "동부승지", en: "Sixth Royal Secretary", ch: "同副承旨", rr: "", mr: "", URI: "", def_kr: "조선시대 승정원(承政院)에 속한 정3품 관직.", def_en: ""})</v>
      </c>
    </row>
    <row r="71" spans="1:11" x14ac:dyDescent="0.45">
      <c r="A71" s="7" t="s">
        <v>798</v>
      </c>
      <c r="B71" s="7" t="s">
        <v>401</v>
      </c>
      <c r="C71" s="7" t="s">
        <v>402</v>
      </c>
      <c r="J71" s="7">
        <v>70</v>
      </c>
      <c r="K71" s="7" t="str">
        <f t="shared" si="2"/>
        <v>create(a70:typalconcept{id: "CT000070", kr: "샘", en: "spring", ch: "", rr: "", mr: "", URI: "", def_kr: "", def_en: ""})</v>
      </c>
    </row>
    <row r="72" spans="1:11" x14ac:dyDescent="0.45">
      <c r="A72" s="7" t="s">
        <v>799</v>
      </c>
      <c r="B72" s="7" t="s">
        <v>606</v>
      </c>
      <c r="C72" s="7" t="s">
        <v>626</v>
      </c>
      <c r="D72" s="7" t="s">
        <v>622</v>
      </c>
      <c r="E72" s="7" t="s">
        <v>625</v>
      </c>
      <c r="F72" s="7" t="s">
        <v>625</v>
      </c>
      <c r="J72" s="7">
        <v>71</v>
      </c>
      <c r="K72" s="7" t="str">
        <f t="shared" si="2"/>
        <v>create(a71:typalconcept{id: "CT000071", kr: "문묘", en: "state shrine to Confucius", ch: "文廟", rr: "munmyo", mr: "munmyo", URI: "", def_kr: "", def_en: ""})</v>
      </c>
    </row>
    <row r="73" spans="1:11" x14ac:dyDescent="0.45">
      <c r="A73" s="7" t="s">
        <v>800</v>
      </c>
      <c r="B73" s="7" t="s">
        <v>326</v>
      </c>
      <c r="C73" s="7" t="s">
        <v>329</v>
      </c>
      <c r="D73" s="7" t="s">
        <v>330</v>
      </c>
      <c r="J73" s="7">
        <v>72</v>
      </c>
      <c r="K73" s="7" t="str">
        <f t="shared" si="2"/>
        <v>create(a72:typalconcept{id: "CT000072", kr: "묘정비", en: "stele", ch: "廟庭碑", rr: "", mr: "", URI: "", def_kr: "", def_en: ""})</v>
      </c>
    </row>
    <row r="74" spans="1:11" x14ac:dyDescent="0.45">
      <c r="A74" s="7" t="s">
        <v>801</v>
      </c>
      <c r="B74" s="7" t="s">
        <v>327</v>
      </c>
      <c r="C74" s="7" t="s">
        <v>329</v>
      </c>
      <c r="D74" s="7" t="s">
        <v>331</v>
      </c>
      <c r="J74" s="7">
        <v>73</v>
      </c>
      <c r="K74" s="7" t="str">
        <f t="shared" si="2"/>
        <v>create(a73:typalconcept{id: "CT000073", kr: "신도비", en: "stele", ch: "神道碑", rr: "", mr: "", URI: "", def_kr: "", def_en: ""})</v>
      </c>
    </row>
    <row r="75" spans="1:11" x14ac:dyDescent="0.45">
      <c r="A75" s="7" t="s">
        <v>802</v>
      </c>
      <c r="B75" s="7" t="s">
        <v>328</v>
      </c>
      <c r="C75" s="7" t="s">
        <v>329</v>
      </c>
      <c r="J75" s="7">
        <v>74</v>
      </c>
      <c r="K75" s="7" t="str">
        <f t="shared" si="2"/>
        <v>create(a74:typalconcept{id: "CT000074", kr: "비석", en: "stele", ch: "", rr: "", mr: "", URI: "", def_kr: "", def_en: ""})</v>
      </c>
    </row>
    <row r="76" spans="1:11" x14ac:dyDescent="0.45">
      <c r="A76" s="7" t="s">
        <v>803</v>
      </c>
      <c r="B76" s="7" t="s">
        <v>573</v>
      </c>
      <c r="C76" s="7" t="s">
        <v>574</v>
      </c>
      <c r="J76" s="7">
        <v>75</v>
      </c>
      <c r="K76" s="7" t="str">
        <f t="shared" si="2"/>
        <v>create(a75:typalconcept{id: "CT000075", kr: "비각", en: "stele pavilion", ch: "", rr: "", mr: "", URI: "", def_kr: "", def_en: ""})</v>
      </c>
    </row>
    <row r="77" spans="1:11" x14ac:dyDescent="0.45">
      <c r="A77" s="7" t="s">
        <v>804</v>
      </c>
      <c r="B77" s="7" t="s">
        <v>443</v>
      </c>
      <c r="C77" s="7" t="s">
        <v>445</v>
      </c>
      <c r="J77" s="7">
        <v>76</v>
      </c>
      <c r="K77" s="7" t="str">
        <f t="shared" si="2"/>
        <v>create(a76:typalconcept{id: "CT000076", kr: "기와", en: "tile", ch: "", rr: "", mr: "", URI: "", def_kr: "", def_en: ""})</v>
      </c>
    </row>
    <row r="78" spans="1:11" x14ac:dyDescent="0.45">
      <c r="A78" s="7" t="s">
        <v>805</v>
      </c>
      <c r="B78" s="7" t="s">
        <v>422</v>
      </c>
      <c r="C78" s="7" t="s">
        <v>448</v>
      </c>
      <c r="J78" s="7">
        <v>77</v>
      </c>
      <c r="K78" s="7" t="str">
        <f t="shared" si="2"/>
        <v>create(a77:typalconcept{id: "CT000077", kr: "묘소관리", en: "tomb maintenance", ch: "", rr: "", mr: "", URI: "", def_kr: "", def_en: ""})</v>
      </c>
    </row>
    <row r="79" spans="1:11" x14ac:dyDescent="0.45">
      <c r="A79" s="7" t="s">
        <v>806</v>
      </c>
      <c r="B79" s="7" t="s">
        <v>465</v>
      </c>
      <c r="C79" s="7" t="s">
        <v>476</v>
      </c>
      <c r="J79" s="7">
        <v>78</v>
      </c>
      <c r="K79" s="7" t="str">
        <f t="shared" si="2"/>
        <v>create(a78:typalconcept{id: "CT000078", kr: "묘표", en: "tomb marker", ch: "", rr: "", mr: "", URI: "", def_kr: "", def_en: ""})</v>
      </c>
    </row>
    <row r="80" spans="1:11" x14ac:dyDescent="0.45">
      <c r="A80" s="7" t="s">
        <v>807</v>
      </c>
      <c r="B80" s="7" t="s">
        <v>460</v>
      </c>
      <c r="C80" s="7" t="s">
        <v>474</v>
      </c>
      <c r="J80" s="7">
        <v>79</v>
      </c>
      <c r="K80" s="7" t="str">
        <f t="shared" si="2"/>
        <v>create(a79:typalconcept{id: "CT000079", kr: "왜병", en: "Wa army", ch: "", rr: "", mr: "", URI: "", def_kr: "", def_en: ""})</v>
      </c>
    </row>
    <row r="81" spans="1:11" x14ac:dyDescent="0.45">
      <c r="A81" s="7" t="s">
        <v>808</v>
      </c>
      <c r="B81" s="7" t="s">
        <v>516</v>
      </c>
      <c r="C81" s="7" t="s">
        <v>474</v>
      </c>
      <c r="J81" s="7">
        <v>80</v>
      </c>
      <c r="K81" s="7" t="str">
        <f t="shared" si="2"/>
        <v>create(a80:typalconcept{id: "CT000080", kr: "왜군", en: "Wa army", ch: "", rr: "", mr: "", URI: "", def_kr: "", def_en: ""})</v>
      </c>
    </row>
    <row r="82" spans="1:11" x14ac:dyDescent="0.45">
      <c r="A82" s="7" t="s">
        <v>809</v>
      </c>
      <c r="B82" s="7" t="s">
        <v>461</v>
      </c>
      <c r="C82" s="7" t="s">
        <v>475</v>
      </c>
      <c r="D82" s="7" t="s">
        <v>518</v>
      </c>
      <c r="J82" s="7">
        <v>81</v>
      </c>
      <c r="K82" s="7" t="str">
        <f t="shared" si="2"/>
        <v>create(a81:typalconcept{id: "CT000081", kr: "왜장", en: "Wa general", ch: "倭將", rr: "", mr: "", URI: "", def_kr: "", def_en: ""})</v>
      </c>
    </row>
    <row r="83" spans="1:11" x14ac:dyDescent="0.45">
      <c r="A83" s="7" t="s">
        <v>810</v>
      </c>
      <c r="B83" s="7" t="s">
        <v>610</v>
      </c>
      <c r="C83" s="7" t="s">
        <v>635</v>
      </c>
      <c r="D83" s="7" t="s">
        <v>609</v>
      </c>
      <c r="E83" s="7" t="s">
        <v>628</v>
      </c>
      <c r="F83" s="7" t="s">
        <v>630</v>
      </c>
      <c r="J83" s="7">
        <v>82</v>
      </c>
      <c r="K83" s="7" t="str">
        <f t="shared" si="2"/>
        <v>create(a82:typalconcept{id: "CT000082", kr: "서무", en: "West Hall", ch: "西廡", rr: "seomu", mr: "sŏmu", URI: "", def_kr: "", def_en: ""})</v>
      </c>
    </row>
    <row r="84" spans="1:11" x14ac:dyDescent="0.45">
      <c r="A84" s="7" t="s">
        <v>811</v>
      </c>
      <c r="B84" s="7" t="s">
        <v>427</v>
      </c>
      <c r="C84" s="7" t="s">
        <v>441</v>
      </c>
      <c r="J84" s="7">
        <v>83</v>
      </c>
      <c r="K84" s="7" t="str">
        <f t="shared" si="2"/>
        <v>create(a83:typalconcept{id: "CT000083", kr: "목조기와집", en: "wood and tile building", ch: "", rr: "", mr: "", URI: "", def_kr: "", def_en: ""})</v>
      </c>
    </row>
    <row r="85" spans="1:11" x14ac:dyDescent="0.45">
      <c r="A85" s="7" t="s">
        <v>812</v>
      </c>
      <c r="B85" s="7" t="s">
        <v>442</v>
      </c>
      <c r="C85" s="7" t="s">
        <v>444</v>
      </c>
      <c r="J85" s="7">
        <v>84</v>
      </c>
      <c r="K85" s="7" t="str">
        <f t="shared" si="2"/>
        <v>create(a84:typalconcept{id: "CT000084", kr: "목조", en: "wooden", ch: "", rr: "", mr: "", URI: "", def_kr: "", def_en: ""})</v>
      </c>
    </row>
    <row r="86" spans="1:11" x14ac:dyDescent="0.45">
      <c r="A86" s="7" t="s">
        <v>813</v>
      </c>
      <c r="B86" s="7" t="s">
        <v>430</v>
      </c>
      <c r="C86" s="7" t="s">
        <v>439</v>
      </c>
      <c r="J86" s="7">
        <v>85</v>
      </c>
      <c r="K86" s="7" t="str">
        <f t="shared" si="2"/>
        <v>create(a85:typalconcept{id: "CT000085", kr: "대청", en: "wooden-floored hall", ch: "", rr: "", mr: "", URI: "", def_kr: "", def_en: ""})</v>
      </c>
    </row>
    <row r="87" spans="1:11" x14ac:dyDescent="0.45">
      <c r="A87" s="7" t="s">
        <v>814</v>
      </c>
      <c r="B87" s="7" t="s">
        <v>400</v>
      </c>
      <c r="D87" s="7" t="s">
        <v>399</v>
      </c>
      <c r="J87" s="7">
        <v>86</v>
      </c>
      <c r="K87" s="7" t="str">
        <f t="shared" si="2"/>
        <v>create(a86:typalconcept{id: "CT000086", kr: "분암", en: "", ch: "墳庵", rr: "", mr: "", URI: "", def_kr: "", def_en: ""})</v>
      </c>
    </row>
    <row r="88" spans="1:11" x14ac:dyDescent="0.45">
      <c r="A88" s="7" t="s">
        <v>815</v>
      </c>
      <c r="B88" s="7" t="s">
        <v>407</v>
      </c>
      <c r="J88" s="7">
        <v>87</v>
      </c>
      <c r="K88" s="7" t="str">
        <f t="shared" si="2"/>
        <v>create(a87:typalconcept{id: "CT000087", kr: "신진사림", en: "", ch: "", rr: "", mr: "", URI: "", def_kr: "", def_en: ""})</v>
      </c>
    </row>
    <row r="89" spans="1:11" x14ac:dyDescent="0.45">
      <c r="A89" s="7" t="s">
        <v>816</v>
      </c>
      <c r="B89" s="7" t="s">
        <v>411</v>
      </c>
      <c r="J89" s="7">
        <v>88</v>
      </c>
      <c r="K89" s="7" t="str">
        <f t="shared" si="2"/>
        <v>create(a88:typalconcept{id: "CT000088", kr: "귀양살이", en: "", ch: "", rr: "", mr: "", URI: "", def_kr: "", def_en: ""})</v>
      </c>
    </row>
    <row r="90" spans="1:11" x14ac:dyDescent="0.45">
      <c r="A90" s="7" t="s">
        <v>817</v>
      </c>
      <c r="B90" s="7" t="s">
        <v>420</v>
      </c>
      <c r="C90" s="7" t="s">
        <v>691</v>
      </c>
      <c r="J90" s="7">
        <v>89</v>
      </c>
      <c r="K90" s="7" t="str">
        <f t="shared" si="2"/>
        <v>create(a89:typalconcept{id: "CT000089", kr: "부도", en: "stupa", ch: "", rr: "", mr: "", URI: "", def_kr: "", def_en: ""})</v>
      </c>
    </row>
    <row r="91" spans="1:11" x14ac:dyDescent="0.45">
      <c r="A91" s="7" t="s">
        <v>818</v>
      </c>
      <c r="B91" s="7" t="s">
        <v>251</v>
      </c>
      <c r="C91" s="7" t="s">
        <v>252</v>
      </c>
      <c r="J91" s="7">
        <v>90</v>
      </c>
      <c r="K91" s="7" t="str">
        <f t="shared" si="2"/>
        <v>create(a90:typalconcept{id: "CT000090", kr: "재실", en: "ritual house", ch: "", rr: "", mr: "", URI: "", def_kr: "", def_en: ""})</v>
      </c>
    </row>
    <row r="92" spans="1:11" x14ac:dyDescent="0.45">
      <c r="A92" s="7" t="s">
        <v>819</v>
      </c>
      <c r="B92" s="7" t="s">
        <v>462</v>
      </c>
      <c r="C92" s="7" t="s">
        <v>944</v>
      </c>
      <c r="J92" s="7">
        <v>91</v>
      </c>
      <c r="K92" s="7" t="str">
        <f t="shared" si="2"/>
        <v>create(a91:typalconcept{id: "CT000091", kr: "상석", en: "table stone", ch: "", rr: "", mr: "", URI: "", def_kr: "", def_en: ""})</v>
      </c>
    </row>
    <row r="93" spans="1:11" x14ac:dyDescent="0.45">
      <c r="A93" s="7" t="s">
        <v>820</v>
      </c>
      <c r="B93" s="7" t="s">
        <v>466</v>
      </c>
      <c r="C93" s="7" t="s">
        <v>941</v>
      </c>
      <c r="J93" s="7">
        <v>92</v>
      </c>
      <c r="K93" s="7" t="str">
        <f t="shared" si="2"/>
        <v>create(a92:typalconcept{id: "CT000092", kr: "문인석", en: "stone figure of a scholar", ch: "", rr: "", mr: "", URI: "", def_kr: "", def_en: ""})</v>
      </c>
    </row>
    <row r="94" spans="1:11" x14ac:dyDescent="0.45">
      <c r="A94" s="7" t="s">
        <v>821</v>
      </c>
      <c r="B94" s="7" t="s">
        <v>463</v>
      </c>
      <c r="C94" s="7" t="s">
        <v>942</v>
      </c>
      <c r="J94" s="7">
        <v>93</v>
      </c>
      <c r="K94" s="7" t="str">
        <f t="shared" si="2"/>
        <v>create(a93:typalconcept{id: "CT000093", kr: "망주석", en: "stone pillar", ch: "", rr: "", mr: "", URI: "", def_kr: "", def_en: ""})</v>
      </c>
    </row>
    <row r="95" spans="1:11" x14ac:dyDescent="0.45">
      <c r="A95" s="7" t="s">
        <v>822</v>
      </c>
      <c r="B95" s="7" t="s">
        <v>464</v>
      </c>
      <c r="C95" s="7" t="s">
        <v>943</v>
      </c>
      <c r="J95" s="7">
        <v>94</v>
      </c>
      <c r="K95" s="7" t="str">
        <f t="shared" si="2"/>
        <v>create(a94:typalconcept{id: "CT000094", kr: "장명등", en: "stone figure of a lamp", ch: "", rr: "", mr: "", URI: "", def_kr: "", def_en: ""})</v>
      </c>
    </row>
    <row r="96" spans="1:11" x14ac:dyDescent="0.45">
      <c r="A96" s="7" t="s">
        <v>823</v>
      </c>
      <c r="B96" s="7" t="s">
        <v>506</v>
      </c>
      <c r="C96" s="7" t="s">
        <v>1434</v>
      </c>
      <c r="J96" s="7">
        <v>95</v>
      </c>
      <c r="K96" s="7" t="str">
        <f t="shared" si="2"/>
        <v>create(a95:typalconcept{id: "CT000095", kr: "선현", en: "sage", ch: "", rr: "", mr: "", URI: "", def_kr: "", def_en: ""})</v>
      </c>
    </row>
    <row r="97" spans="1:11" x14ac:dyDescent="0.45">
      <c r="A97" s="7" t="s">
        <v>824</v>
      </c>
      <c r="B97" s="7" t="s">
        <v>523</v>
      </c>
      <c r="D97" s="7" t="s">
        <v>524</v>
      </c>
      <c r="J97" s="7">
        <v>96</v>
      </c>
      <c r="K97" s="7" t="str">
        <f t="shared" si="2"/>
        <v>create(a96:typalconcept{id: "CT000096", kr: "서원현감", en: "", ch: "西原縣監", rr: "", mr: "", URI: "", def_kr: "", def_en: ""})</v>
      </c>
    </row>
    <row r="98" spans="1:11" x14ac:dyDescent="0.45">
      <c r="A98" s="7" t="s">
        <v>825</v>
      </c>
      <c r="B98" s="7" t="s">
        <v>530</v>
      </c>
      <c r="C98" s="7" t="s">
        <v>1191</v>
      </c>
      <c r="D98" s="7" t="s">
        <v>527</v>
      </c>
      <c r="J98" s="7">
        <v>97</v>
      </c>
      <c r="K98" s="7" t="str">
        <f t="shared" ref="K98:K128" si="3">"create(a"&amp;J98&amp;":typalconcept{id: """&amp;A98&amp;""", kr: """&amp;B98&amp;""", en: """&amp;C98&amp;""", ch: """&amp;D98&amp;""", rr: """&amp;E98&amp;""", mr: """&amp;F98&amp;""", URI: """&amp;G98&amp;""", def_kr: """&amp;H98&amp;""", def_en: """&amp;I98&amp;"""})"</f>
        <v>create(a97:typalconcept{id: "CT000097", kr: "영의정", en: "chief state coucilor", ch: "領議政 ", rr: "", mr: "", URI: "", def_kr: "", def_en: ""})</v>
      </c>
    </row>
    <row r="99" spans="1:11" x14ac:dyDescent="0.45">
      <c r="A99" s="7" t="s">
        <v>826</v>
      </c>
      <c r="B99" s="7" t="s">
        <v>541</v>
      </c>
      <c r="C99" s="7" t="s">
        <v>692</v>
      </c>
      <c r="J99" s="7">
        <v>98</v>
      </c>
      <c r="K99" s="7" t="str">
        <f t="shared" si="3"/>
        <v>create(a98:typalconcept{id: "CT000098", kr: "교리", en: "fifth adviser", ch: "", rr: "", mr: "", URI: "", def_kr: "", def_en: ""})</v>
      </c>
    </row>
    <row r="100" spans="1:11" x14ac:dyDescent="0.45">
      <c r="A100" s="7" t="s">
        <v>827</v>
      </c>
      <c r="B100" s="7" t="s">
        <v>552</v>
      </c>
      <c r="D100" s="7" t="s">
        <v>551</v>
      </c>
      <c r="J100" s="7">
        <v>99</v>
      </c>
      <c r="K100" s="7" t="str">
        <f t="shared" si="3"/>
        <v>create(a99:typalconcept{id: "CT000099", kr: "제전", en: "", ch: "題篆", rr: "", mr: "", URI: "", def_kr: "", def_en: ""})</v>
      </c>
    </row>
    <row r="101" spans="1:11" x14ac:dyDescent="0.45">
      <c r="A101" s="7" t="s">
        <v>828</v>
      </c>
      <c r="B101" s="7" t="s">
        <v>599</v>
      </c>
      <c r="D101" s="7" t="s">
        <v>600</v>
      </c>
      <c r="J101" s="7">
        <v>100</v>
      </c>
      <c r="K101" s="7" t="str">
        <f t="shared" si="3"/>
        <v>create(a100:typalconcept{id: "CT000100", kr: "초정", en: "", ch: "椒井", rr: "", mr: "", URI: "", def_kr: "", def_en: ""})</v>
      </c>
    </row>
    <row r="102" spans="1:11" x14ac:dyDescent="0.45">
      <c r="A102" s="7" t="s">
        <v>829</v>
      </c>
      <c r="B102" s="7" t="s">
        <v>644</v>
      </c>
      <c r="J102" s="7">
        <v>102</v>
      </c>
      <c r="K102" s="7" t="str">
        <f t="shared" si="3"/>
        <v>create(a102:typalconcept{id: "CT000102", kr: "좌익공신", en: "", ch: "", rr: "", mr: "", URI: "", def_kr: "", def_en: ""})</v>
      </c>
    </row>
    <row r="103" spans="1:11" x14ac:dyDescent="0.45">
      <c r="A103" s="7" t="s">
        <v>830</v>
      </c>
      <c r="B103" s="7" t="s">
        <v>671</v>
      </c>
      <c r="J103" s="7">
        <v>103</v>
      </c>
      <c r="K103" s="7" t="str">
        <f t="shared" si="3"/>
        <v>create(a103:typalconcept{id: "CT000103", kr: "정2품", en: "", ch: "", rr: "", mr: "", URI: "", def_kr: "", def_en: ""})</v>
      </c>
    </row>
    <row r="104" spans="1:11" x14ac:dyDescent="0.45">
      <c r="A104" s="7" t="s">
        <v>831</v>
      </c>
      <c r="B104" s="7" t="s">
        <v>676</v>
      </c>
      <c r="C104" s="7" t="s">
        <v>694</v>
      </c>
      <c r="J104" s="7">
        <v>104</v>
      </c>
      <c r="K104" s="7" t="str">
        <f t="shared" si="3"/>
        <v>create(a104:typalconcept{id: "CT000104", kr: "회화작품", en: "painting", ch: "", rr: "", mr: "", URI: "", def_kr: "", def_en: ""})</v>
      </c>
    </row>
    <row r="105" spans="1:11" x14ac:dyDescent="0.45">
      <c r="A105" s="19" t="s">
        <v>1424</v>
      </c>
      <c r="B105" s="7" t="s">
        <v>672</v>
      </c>
      <c r="C105" s="7" t="s">
        <v>673</v>
      </c>
      <c r="J105" s="7">
        <v>105</v>
      </c>
      <c r="K105" s="7" t="str">
        <f t="shared" si="3"/>
        <v>create(a105:typalconcept{id: "CT000136", kr: "붓과 먹", en: "brush and ink", ch: "", rr: "", mr: "", URI: "", def_kr: "", def_en: ""})</v>
      </c>
    </row>
    <row r="106" spans="1:11" x14ac:dyDescent="0.45">
      <c r="A106" s="19" t="s">
        <v>931</v>
      </c>
      <c r="B106" s="7" t="s">
        <v>602</v>
      </c>
      <c r="C106" s="7" t="s">
        <v>619</v>
      </c>
      <c r="J106" s="7">
        <v>106</v>
      </c>
      <c r="K106" s="7" t="str">
        <f t="shared" si="3"/>
        <v>create(a106:typalconcept{id: "CT000105", kr: "강당", en: "lecture hall", ch: "", rr: "", mr: "", URI: "", def_kr: "", def_en: ""})</v>
      </c>
    </row>
    <row r="107" spans="1:11" x14ac:dyDescent="0.45">
      <c r="A107" s="19" t="s">
        <v>932</v>
      </c>
      <c r="B107" s="7" t="s">
        <v>247</v>
      </c>
      <c r="C107" s="7" t="s">
        <v>253</v>
      </c>
      <c r="J107" s="7">
        <v>107</v>
      </c>
      <c r="K107" s="7" t="str">
        <f t="shared" si="3"/>
        <v>create(a107:typalconcept{id: "CT000106", kr: "문화재자료", en: "Cultural Heritage Material", ch: "", rr: "", mr: "", URI: "", def_kr: "", def_en: ""})</v>
      </c>
    </row>
    <row r="108" spans="1:11" x14ac:dyDescent="0.45">
      <c r="A108" s="19" t="s">
        <v>1425</v>
      </c>
      <c r="B108" s="7" t="s">
        <v>1008</v>
      </c>
      <c r="C108" s="7" t="s">
        <v>1192</v>
      </c>
      <c r="J108" s="7">
        <v>108</v>
      </c>
      <c r="K108" s="7" t="str">
        <f t="shared" si="3"/>
        <v>create(a108:typalconcept{id: "CT000137", kr: "정려각", en: "commemorative pavilion", ch: "", rr: "", mr: "", URI: "", def_kr: "", def_en: ""})</v>
      </c>
    </row>
    <row r="109" spans="1:11" x14ac:dyDescent="0.45">
      <c r="A109" s="19" t="s">
        <v>933</v>
      </c>
      <c r="B109" s="7" t="s">
        <v>647</v>
      </c>
      <c r="C109" s="7" t="s">
        <v>678</v>
      </c>
      <c r="J109" s="7">
        <v>109</v>
      </c>
      <c r="K109" s="7" t="str">
        <f t="shared" si="3"/>
        <v>create(a109:typalconcept{id: "CT000107", kr: "조선 초기 공신상", en: "early Joseon period meritorious subject painting", ch: "", rr: "", mr: "", URI: "", def_kr: "", def_en: ""})</v>
      </c>
    </row>
    <row r="110" spans="1:11" x14ac:dyDescent="0.45">
      <c r="A110" s="19" t="s">
        <v>1426</v>
      </c>
      <c r="B110" s="7" t="s">
        <v>1013</v>
      </c>
      <c r="C110" s="7" t="s">
        <v>1428</v>
      </c>
      <c r="J110" s="7">
        <v>110</v>
      </c>
      <c r="K110" s="7" t="str">
        <f t="shared" si="3"/>
        <v>create(a110:typalconcept{id: "CT000138", kr: "효열각", en: "filial pavilion", ch: "", rr: "", mr: "", URI: "", def_kr: "", def_en: ""})</v>
      </c>
    </row>
    <row r="111" spans="1:11" x14ac:dyDescent="0.45">
      <c r="A111" s="19" t="s">
        <v>934</v>
      </c>
      <c r="B111" s="7" t="s">
        <v>646</v>
      </c>
      <c r="C111" s="7" t="s">
        <v>677</v>
      </c>
      <c r="J111" s="7">
        <v>111</v>
      </c>
      <c r="K111" s="7" t="str">
        <f t="shared" si="3"/>
        <v>create(a111:typalconcept{id: "CT000108", kr: "전신상", en: "full-body portrait", ch: "", rr: "", mr: "", URI: "", def_kr: "", def_en: ""})</v>
      </c>
    </row>
    <row r="112" spans="1:11" x14ac:dyDescent="0.45">
      <c r="A112" s="19" t="s">
        <v>1427</v>
      </c>
      <c r="B112" s="7" t="s">
        <v>1014</v>
      </c>
      <c r="C112" s="7" t="s">
        <v>1428</v>
      </c>
      <c r="J112" s="7">
        <v>112</v>
      </c>
      <c r="K112" s="7" t="str">
        <f t="shared" si="3"/>
        <v>create(a112:typalconcept{id: "CT000139", kr: "효부각", en: "filial pavilion", ch: "", rr: "", mr: "", URI: "", def_kr: "", def_en: ""})</v>
      </c>
    </row>
    <row r="113" spans="1:11" x14ac:dyDescent="0.45">
      <c r="A113" s="19" t="s">
        <v>935</v>
      </c>
      <c r="B113" s="7" t="s">
        <v>648</v>
      </c>
      <c r="C113" s="7" t="s">
        <v>679</v>
      </c>
      <c r="J113" s="7">
        <v>113</v>
      </c>
      <c r="K113" s="7" t="str">
        <f t="shared" si="3"/>
        <v>create(a113:typalconcept{id: "CT000109", kr: "공신상", en: "meritorious subject painting", ch: "", rr: "", mr: "", URI: "", def_kr: "", def_en: ""})</v>
      </c>
    </row>
    <row r="114" spans="1:11" x14ac:dyDescent="0.45">
      <c r="A114" s="19" t="s">
        <v>1429</v>
      </c>
      <c r="B114" s="7" t="s">
        <v>1015</v>
      </c>
      <c r="J114" s="7">
        <v>114</v>
      </c>
      <c r="K114" s="7" t="str">
        <f t="shared" si="3"/>
        <v>create(a114:typalconcept{id: "CT0001040", kr: "충렬각", en: "", ch: "", rr: "", mr: "", URI: "", def_kr: "", def_en: ""})</v>
      </c>
    </row>
    <row r="115" spans="1:11" x14ac:dyDescent="0.45">
      <c r="A115" s="19" t="s">
        <v>936</v>
      </c>
      <c r="B115" s="7" t="s">
        <v>654</v>
      </c>
      <c r="C115" s="7" t="s">
        <v>682</v>
      </c>
      <c r="J115" s="7">
        <v>115</v>
      </c>
      <c r="K115" s="7" t="str">
        <f t="shared" si="3"/>
        <v>create(a115:typalconcept{id: "CT000110", kr: "명나라 양식", en: "Ming China style", ch: "", rr: "", mr: "", URI: "", def_kr: "", def_en: ""})</v>
      </c>
    </row>
    <row r="116" spans="1:11" x14ac:dyDescent="0.45">
      <c r="A116" s="19" t="s">
        <v>1430</v>
      </c>
      <c r="B116" s="7" t="s">
        <v>1020</v>
      </c>
      <c r="C116" s="7" t="s">
        <v>1225</v>
      </c>
      <c r="J116" s="7">
        <v>116</v>
      </c>
      <c r="K116" s="7" t="str">
        <f t="shared" si="3"/>
        <v>create(a116:typalconcept{id: "CT000141", kr: "열녀문", en: "virtuous woman gate", ch: "", rr: "", mr: "", URI: "", def_kr: "", def_en: ""})</v>
      </c>
    </row>
    <row r="117" spans="1:11" x14ac:dyDescent="0.45">
      <c r="A117" s="19" t="s">
        <v>937</v>
      </c>
      <c r="B117" s="7" t="s">
        <v>651</v>
      </c>
      <c r="C117" s="7" t="s">
        <v>681</v>
      </c>
      <c r="J117" s="7">
        <v>117</v>
      </c>
      <c r="K117" s="7" t="str">
        <f t="shared" si="3"/>
        <v>create(a117:typalconcept{id: "CT000111", kr: "관복", en: "official uniform", ch: "", rr: "", mr: "", URI: "", def_kr: "", def_en: ""})</v>
      </c>
    </row>
    <row r="118" spans="1:11" x14ac:dyDescent="0.45">
      <c r="A118" s="19" t="s">
        <v>1431</v>
      </c>
      <c r="B118" s="7" t="s">
        <v>1065</v>
      </c>
      <c r="C118" s="7" t="s">
        <v>1063</v>
      </c>
      <c r="J118" s="7">
        <v>118</v>
      </c>
      <c r="K118" s="7" t="str">
        <f>"create(a"&amp;J118&amp;":typalconcept{id: """&amp;A118&amp;""", kr: """&amp;B118&amp;""", en: """&amp;C118&amp;""", ch: """&amp;D118&amp;""", rr: """&amp;E118&amp;""", mr: """&amp;F118&amp;""", URI: """&amp;G118&amp;""", def_kr: """&amp;H118&amp;""", def_en: """&amp;I118&amp;"""})"</f>
        <v>create(a118:typalconcept{id: "CT000142", kr: "사진", en: "photo", ch: "", rr: "", mr: "", URI: "", def_kr: "", def_en: ""})</v>
      </c>
    </row>
    <row r="119" spans="1:11" x14ac:dyDescent="0.45">
      <c r="A119" s="19" t="s">
        <v>938</v>
      </c>
      <c r="B119" s="7" t="s">
        <v>650</v>
      </c>
      <c r="C119" s="7" t="s">
        <v>680</v>
      </c>
      <c r="J119" s="7">
        <v>119</v>
      </c>
      <c r="K119" s="7" t="str">
        <f>"create(a"&amp;J119&amp;":typalconcept{id: """&amp;A119&amp;""", kr: """&amp;B119&amp;""", en: """&amp;C119&amp;""", ch: """&amp;D119&amp;""", rr: """&amp;E119&amp;""", mr: """&amp;F119&amp;""", URI: """&amp;G119&amp;""", def_kr: """&amp;H119&amp;""", def_en: """&amp;I119&amp;"""})"</f>
        <v>create(a119:typalconcept{id: "CT000112", kr: "가슴부분 무늬", en: "pattern on the chest", ch: "", rr: "", mr: "", URI: "", def_kr: "", def_en: ""})</v>
      </c>
    </row>
    <row r="120" spans="1:11" x14ac:dyDescent="0.45">
      <c r="A120" s="19" t="s">
        <v>1432</v>
      </c>
      <c r="B120" s="7" t="s">
        <v>1066</v>
      </c>
      <c r="C120" s="7" t="s">
        <v>1064</v>
      </c>
      <c r="J120" s="7">
        <v>120</v>
      </c>
      <c r="K120" s="7" t="str">
        <f t="shared" si="3"/>
        <v>create(a120:typalconcept{id: "CT000143", kr: "기사", en: "article", ch: "", rr: "", mr: "", URI: "", def_kr: "", def_en: ""})</v>
      </c>
    </row>
    <row r="121" spans="1:11" x14ac:dyDescent="0.45">
      <c r="A121" s="19" t="s">
        <v>939</v>
      </c>
      <c r="B121" s="7" t="s">
        <v>645</v>
      </c>
      <c r="C121" s="7" t="s">
        <v>686</v>
      </c>
      <c r="J121" s="7">
        <v>121</v>
      </c>
      <c r="K121" s="7" t="str">
        <f t="shared" si="3"/>
        <v>create(a121:typalconcept{id: "CT000113", kr: "모시", en: "ramie", ch: "", rr: "", mr: "", URI: "", def_kr: "", def_en: ""})</v>
      </c>
    </row>
    <row r="122" spans="1:11" x14ac:dyDescent="0.45">
      <c r="A122" s="19" t="s">
        <v>1433</v>
      </c>
      <c r="B122" s="7" t="s">
        <v>1178</v>
      </c>
      <c r="C122" s="7" t="s">
        <v>1179</v>
      </c>
      <c r="J122" s="7">
        <v>122</v>
      </c>
      <c r="K122" s="7" t="str">
        <f t="shared" si="3"/>
        <v>create(a122:typalconcept{id: "CT000144", kr: "블로그", en: "blog post", ch: "", rr: "", mr: "", URI: "", def_kr: "", def_en: ""})</v>
      </c>
    </row>
    <row r="123" spans="1:11" x14ac:dyDescent="0.45">
      <c r="A123" s="19" t="s">
        <v>940</v>
      </c>
      <c r="B123" s="7" t="s">
        <v>1187</v>
      </c>
      <c r="C123" s="7" t="s">
        <v>574</v>
      </c>
      <c r="J123" s="7">
        <v>124</v>
      </c>
      <c r="K123" s="7" t="str">
        <f t="shared" si="3"/>
        <v>create(a124:typalconcept{id: "CT000114", kr: "신도비각", en: "stele pavilion", ch: "", rr: "", mr: "", URI: "", def_kr: "", def_en: ""})</v>
      </c>
    </row>
    <row r="124" spans="1:11" x14ac:dyDescent="0.45">
      <c r="A124" s="7" t="s">
        <v>1189</v>
      </c>
      <c r="B124" s="7" t="s">
        <v>1188</v>
      </c>
      <c r="C124" s="7" t="s">
        <v>574</v>
      </c>
      <c r="J124" s="7">
        <v>125</v>
      </c>
      <c r="K124" s="7" t="str">
        <f t="shared" si="3"/>
        <v>create(a125:typalconcept{id: "CT000115", kr: "묘정비각", en: "stele pavilion", ch: "", rr: "", mr: "", URI: "", def_kr: "", def_en: ""})</v>
      </c>
    </row>
    <row r="125" spans="1:11" x14ac:dyDescent="0.45">
      <c r="A125" s="7" t="s">
        <v>1190</v>
      </c>
      <c r="B125" s="7" t="s">
        <v>573</v>
      </c>
      <c r="C125" s="7" t="s">
        <v>574</v>
      </c>
      <c r="J125" s="7">
        <v>126</v>
      </c>
      <c r="K125" s="7" t="str">
        <f t="shared" si="3"/>
        <v>create(a126:typalconcept{id: "CT000116", kr: "비각", en: "stele pavilion", ch: "", rr: "", mr: "", URI: "", def_kr: "", def_en: ""})</v>
      </c>
    </row>
    <row r="126" spans="1:11" x14ac:dyDescent="0.45">
      <c r="A126" s="7" t="s">
        <v>1194</v>
      </c>
      <c r="B126" s="7" t="s">
        <v>1193</v>
      </c>
      <c r="C126" s="7" t="s">
        <v>1195</v>
      </c>
      <c r="J126" s="7">
        <v>127</v>
      </c>
      <c r="K126" s="7" t="str">
        <f t="shared" si="3"/>
        <v>create(a127:typalconcept{id: "CT000117", kr: "편액", en: "hanging plaque", ch: "", rr: "", mr: "", URI: "", def_kr: "", def_en: ""})</v>
      </c>
    </row>
    <row r="127" spans="1:11" x14ac:dyDescent="0.45">
      <c r="A127" s="7" t="s">
        <v>1210</v>
      </c>
      <c r="B127" s="7" t="s">
        <v>1206</v>
      </c>
      <c r="C127" s="7" t="s">
        <v>1208</v>
      </c>
      <c r="J127" s="7">
        <v>128</v>
      </c>
      <c r="K127" s="7" t="str">
        <f t="shared" si="3"/>
        <v>create(a128:typalconcept{id: "CT000118", kr: "외삼문", en: "outer three-door gate", ch: "", rr: "", mr: "", URI: "", def_kr: "", def_en: ""})</v>
      </c>
    </row>
    <row r="128" spans="1:11" x14ac:dyDescent="0.45">
      <c r="A128" s="7" t="s">
        <v>1211</v>
      </c>
      <c r="B128" s="7" t="s">
        <v>1207</v>
      </c>
      <c r="C128" s="7" t="s">
        <v>1209</v>
      </c>
      <c r="J128" s="7">
        <v>129</v>
      </c>
      <c r="K128" s="7" t="str">
        <f t="shared" si="3"/>
        <v>create(a129:typalconcept{id: "CT000119", kr: "내삼문", en: "inner three-door gate", ch: "", rr: "", mr: "", URI: "", def_kr: "", def_en: ""})</v>
      </c>
    </row>
    <row r="129" spans="1:11" x14ac:dyDescent="0.45">
      <c r="A129" s="7" t="s">
        <v>1228</v>
      </c>
      <c r="B129" s="7" t="s">
        <v>1226</v>
      </c>
      <c r="C129" s="7" t="s">
        <v>1227</v>
      </c>
      <c r="J129" s="7">
        <v>130</v>
      </c>
      <c r="K129" s="7" t="str">
        <f t="shared" ref="K129:K144" si="4">"create(a"&amp;J129&amp;":typalconcept{id: """&amp;A129&amp;""", kr: """&amp;B129&amp;""", en: """&amp;C129&amp;""", ch: """&amp;D129&amp;""", rr: """&amp;E129&amp;""", mr: """&amp;F129&amp;""", URI: """&amp;G129&amp;""", def_kr: """&amp;H129&amp;""", def_en: """&amp;I129&amp;"""})"</f>
        <v>create(a130:typalconcept{id: "CT000120", kr: "마당", en: "courtyard", ch: "", rr: "", mr: "", URI: "", def_kr: "", def_en: ""})</v>
      </c>
    </row>
    <row r="130" spans="1:11" x14ac:dyDescent="0.45">
      <c r="A130" s="7" t="s">
        <v>1231</v>
      </c>
      <c r="B130" s="7" t="s">
        <v>1229</v>
      </c>
      <c r="C130" s="7" t="s">
        <v>1230</v>
      </c>
      <c r="J130" s="7">
        <v>131</v>
      </c>
      <c r="K130" s="7" t="str">
        <f t="shared" si="4"/>
        <v>create(a131:typalconcept{id: "CT000121", kr: "여자", en: "female", ch: "", rr: "", mr: "", URI: "", def_kr: "", def_en: ""})</v>
      </c>
    </row>
    <row r="131" spans="1:11" x14ac:dyDescent="0.45">
      <c r="A131" s="7" t="s">
        <v>1232</v>
      </c>
      <c r="B131" s="7" t="s">
        <v>606</v>
      </c>
      <c r="C131" s="7" t="s">
        <v>1233</v>
      </c>
      <c r="J131" s="7">
        <v>132</v>
      </c>
      <c r="K131" s="7" t="str">
        <f t="shared" si="4"/>
        <v>create(a132:typalconcept{id: "CT000122", kr: "문묘", en: "shrine for Confucious", ch: "", rr: "", mr: "", URI: "", def_kr: "", def_en: ""})</v>
      </c>
    </row>
    <row r="132" spans="1:11" x14ac:dyDescent="0.45">
      <c r="A132" s="7" t="s">
        <v>1237</v>
      </c>
      <c r="B132" s="7" t="s">
        <v>1239</v>
      </c>
      <c r="C132" s="7" t="s">
        <v>1240</v>
      </c>
      <c r="J132" s="7">
        <v>133</v>
      </c>
      <c r="K132" s="7" t="str">
        <f t="shared" si="4"/>
        <v>create(a133:typalconcept{id: "CT000123", kr: "삼문", en: "three-door gate", ch: "", rr: "", mr: "", URI: "", def_kr: "", def_en: ""})</v>
      </c>
    </row>
    <row r="133" spans="1:11" x14ac:dyDescent="0.45">
      <c r="A133" s="7" t="s">
        <v>1238</v>
      </c>
      <c r="B133" s="7" t="s">
        <v>1235</v>
      </c>
      <c r="C133" s="7" t="s">
        <v>1236</v>
      </c>
      <c r="J133" s="7">
        <v>134</v>
      </c>
      <c r="K133" s="7" t="str">
        <f t="shared" si="4"/>
        <v>create(a134:typalconcept{id: "CT000124", kr: "문", en: "gate", ch: "", rr: "", mr: "", URI: "", def_kr: "", def_en: ""})</v>
      </c>
    </row>
    <row r="134" spans="1:11" x14ac:dyDescent="0.45">
      <c r="A134" s="7" t="s">
        <v>1256</v>
      </c>
      <c r="B134" s="7" t="s">
        <v>1254</v>
      </c>
      <c r="C134" s="7" t="s">
        <v>1255</v>
      </c>
      <c r="J134" s="7">
        <v>135</v>
      </c>
      <c r="K134" s="7" t="str">
        <f t="shared" si="4"/>
        <v>create(a135:typalconcept{id: "CT000125", kr: "솟을삼문", en: "raised three-door gate", ch: "", rr: "", mr: "", URI: "", def_kr: "", def_en: ""})</v>
      </c>
    </row>
    <row r="135" spans="1:11" x14ac:dyDescent="0.45">
      <c r="A135" s="7" t="s">
        <v>1257</v>
      </c>
      <c r="B135" s="7" t="s">
        <v>1266</v>
      </c>
      <c r="C135" s="7" t="s">
        <v>1265</v>
      </c>
      <c r="J135" s="7">
        <v>136</v>
      </c>
      <c r="K135" s="7" t="str">
        <f t="shared" si="4"/>
        <v>create(a136:typalconcept{id: "CT000126", kr: "우진각", en: "hipped", ch: "", rr: "", mr: "", URI: "", def_kr: "", def_en: ""})</v>
      </c>
    </row>
    <row r="136" spans="1:11" x14ac:dyDescent="0.45">
      <c r="A136" s="7" t="s">
        <v>1260</v>
      </c>
      <c r="B136" s="7" t="s">
        <v>1258</v>
      </c>
      <c r="C136" s="7" t="s">
        <v>1259</v>
      </c>
      <c r="J136" s="7">
        <v>137</v>
      </c>
      <c r="K136" s="7" t="str">
        <f t="shared" si="4"/>
        <v>create(a137:typalconcept{id: "CT000127", kr: "지붕형태", en: "roof type", ch: "", rr: "", mr: "", URI: "", def_kr: "", def_en: ""})</v>
      </c>
    </row>
    <row r="137" spans="1:11" x14ac:dyDescent="0.45">
      <c r="A137" s="7" t="s">
        <v>1269</v>
      </c>
      <c r="B137" s="7" t="s">
        <v>1267</v>
      </c>
      <c r="C137" s="7" t="s">
        <v>1268</v>
      </c>
      <c r="J137" s="7">
        <v>138</v>
      </c>
      <c r="K137" s="7" t="str">
        <f t="shared" si="4"/>
        <v>create(a138:typalconcept{id: "CT000128", kr: "지붕", en: "roof", ch: "", rr: "", mr: "", URI: "", def_kr: "", def_en: ""})</v>
      </c>
    </row>
    <row r="138" spans="1:11" x14ac:dyDescent="0.45">
      <c r="A138" s="7" t="s">
        <v>1272</v>
      </c>
      <c r="B138" s="7" t="s">
        <v>1270</v>
      </c>
      <c r="C138" s="7" t="s">
        <v>1271</v>
      </c>
      <c r="J138" s="7">
        <v>139</v>
      </c>
      <c r="K138" s="7" t="str">
        <f t="shared" si="4"/>
        <v>create(a139:typalconcept{id: "CT000129", kr: "건축요소", en: "architectural element", ch: "", rr: "", mr: "", URI: "", def_kr: "", def_en: ""})</v>
      </c>
    </row>
    <row r="139" spans="1:11" x14ac:dyDescent="0.45">
      <c r="A139" s="7" t="s">
        <v>1324</v>
      </c>
      <c r="B139" s="7" t="s">
        <v>470</v>
      </c>
      <c r="C139" s="7" t="s">
        <v>471</v>
      </c>
      <c r="J139" s="7">
        <v>140</v>
      </c>
      <c r="K139" s="7" t="str">
        <f t="shared" si="4"/>
        <v>create(a140:typalconcept{id: "CT000130", kr: "부사", en: "magistrate", ch: "", rr: "", mr: "", URI: "", def_kr: "", def_en: ""})</v>
      </c>
    </row>
    <row r="140" spans="1:11" x14ac:dyDescent="0.45">
      <c r="A140" s="7" t="s">
        <v>1327</v>
      </c>
      <c r="B140" s="7" t="s">
        <v>1325</v>
      </c>
      <c r="C140" s="7" t="s">
        <v>1326</v>
      </c>
      <c r="J140" s="7">
        <v>141</v>
      </c>
      <c r="K140" s="7" t="str">
        <f t="shared" si="4"/>
        <v>create(a141:typalconcept{id: "CT000131", kr: "조선시대 직위", en: "government position of Joseon", ch: "", rr: "", mr: "", URI: "", def_kr: "", def_en: ""})</v>
      </c>
    </row>
    <row r="141" spans="1:11" x14ac:dyDescent="0.45">
      <c r="A141" s="7" t="s">
        <v>1328</v>
      </c>
      <c r="B141" s="7" t="s">
        <v>1435</v>
      </c>
      <c r="C141" s="7" t="s">
        <v>1329</v>
      </c>
      <c r="J141" s="7">
        <v>142</v>
      </c>
      <c r="K141" s="7" t="str">
        <f t="shared" si="4"/>
        <v>create(a142:typalconcept{id: "CT000132", kr: "시험", en: "examination", ch: "", rr: "", mr: "", URI: "", def_kr: "", def_en: ""})</v>
      </c>
    </row>
    <row r="142" spans="1:11" x14ac:dyDescent="0.45">
      <c r="A142" s="7" t="s">
        <v>1358</v>
      </c>
      <c r="B142" s="7" t="s">
        <v>1356</v>
      </c>
      <c r="C142" s="7" t="s">
        <v>1357</v>
      </c>
      <c r="J142" s="7">
        <v>143</v>
      </c>
      <c r="K142" s="7" t="str">
        <f t="shared" si="4"/>
        <v>create(a143:typalconcept{id: "CT000133", kr: "서책", en: "books", ch: "", rr: "", mr: "", URI: "", def_kr: "", def_en: ""})</v>
      </c>
    </row>
    <row r="143" spans="1:11" x14ac:dyDescent="0.45">
      <c r="A143" s="7" t="s">
        <v>1368</v>
      </c>
      <c r="B143" s="7" t="s">
        <v>461</v>
      </c>
      <c r="C143" s="7" t="s">
        <v>475</v>
      </c>
      <c r="D143" s="7" t="s">
        <v>518</v>
      </c>
      <c r="J143" s="7">
        <v>144</v>
      </c>
      <c r="K143" s="7" t="str">
        <f t="shared" si="4"/>
        <v>create(a144:typalconcept{id: "CT000134", kr: "왜장", en: "Wa general", ch: "倭將", rr: "", mr: "", URI: "", def_kr: "", def_en: ""})</v>
      </c>
    </row>
    <row r="144" spans="1:11" x14ac:dyDescent="0.45">
      <c r="A144" s="7" t="s">
        <v>1391</v>
      </c>
      <c r="B144" s="7" t="s">
        <v>1392</v>
      </c>
      <c r="C144" s="7" t="s">
        <v>1393</v>
      </c>
      <c r="J144" s="7">
        <v>145</v>
      </c>
      <c r="K144" s="7" t="str">
        <f t="shared" si="4"/>
        <v>create(a145:typalconcept{id: "CT000135", kr: "도표", en: "diagram", ch: "", rr: "", mr: "", URI: "", def_kr: "", def_en: ""})</v>
      </c>
    </row>
    <row r="145" spans="1:11" x14ac:dyDescent="0.45">
      <c r="A145" s="7" t="s">
        <v>1459</v>
      </c>
      <c r="B145" s="7" t="s">
        <v>1453</v>
      </c>
      <c r="C145" s="7" t="s">
        <v>1456</v>
      </c>
      <c r="J145" s="7">
        <v>146</v>
      </c>
      <c r="K145" s="7" t="str">
        <f t="shared" ref="K145:K147" si="5">"create(a"&amp;J145&amp;":typalconcept{id: """&amp;A145&amp;""", kr: """&amp;B145&amp;""", en: """&amp;C145&amp;""", ch: """&amp;D145&amp;""", rr: """&amp;E145&amp;""", mr: """&amp;F145&amp;""", URI: """&amp;G145&amp;""", def_kr: """&amp;H145&amp;""", def_en: """&amp;I145&amp;"""})"</f>
        <v>create(a146:typalconcept{id: "CT000145", kr: "지붕돌", en: "roof stone", ch: "", rr: "", mr: "", URI: "", def_kr: "", def_en: ""})</v>
      </c>
    </row>
    <row r="146" spans="1:11" x14ac:dyDescent="0.45">
      <c r="A146" s="7" t="s">
        <v>1460</v>
      </c>
      <c r="B146" s="7" t="s">
        <v>1454</v>
      </c>
      <c r="C146" s="7" t="s">
        <v>1457</v>
      </c>
      <c r="J146" s="7">
        <v>147</v>
      </c>
      <c r="K146" s="7" t="str">
        <f t="shared" si="5"/>
        <v>create(a147:typalconcept{id: "CT000146", kr: "모루돌", en: "base stone", ch: "", rr: "", mr: "", URI: "", def_kr: "", def_en: ""})</v>
      </c>
    </row>
    <row r="147" spans="1:11" x14ac:dyDescent="0.45">
      <c r="A147" s="7" t="s">
        <v>1461</v>
      </c>
      <c r="B147" s="7" t="s">
        <v>1455</v>
      </c>
      <c r="C147" s="7" t="s">
        <v>1458</v>
      </c>
      <c r="J147" s="7">
        <v>148</v>
      </c>
      <c r="K147" s="7" t="str">
        <f t="shared" si="5"/>
        <v>create(a148:typalconcept{id: "CT000147", kr: "몸돌", en: "body stone", ch: "", rr: "", mr: "", URI: "", def_kr: "", def_en: ""})</v>
      </c>
    </row>
  </sheetData>
  <autoFilter ref="A1:K114">
    <sortState ref="A2:K146">
      <sortCondition ref="A1:A115"/>
    </sortState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2" sqref="K2:K19"/>
    </sheetView>
  </sheetViews>
  <sheetFormatPr defaultRowHeight="16" x14ac:dyDescent="0.45"/>
  <cols>
    <col min="3" max="3" width="15.54296875" customWidth="1"/>
    <col min="4" max="5" width="6.36328125" customWidth="1"/>
    <col min="6" max="6" width="6.7265625" customWidth="1"/>
    <col min="10" max="10" width="4.5429687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23" x14ac:dyDescent="0.45">
      <c r="A2" s="7" t="s">
        <v>883</v>
      </c>
      <c r="B2" s="7" t="s">
        <v>89</v>
      </c>
      <c r="C2" s="2" t="s">
        <v>96</v>
      </c>
      <c r="G2" s="7"/>
      <c r="J2" s="2">
        <v>1</v>
      </c>
      <c r="K2" s="7" t="str">
        <f>"create(a"&amp;J2&amp;":spatial{id: """&amp;A2&amp;""", kr: """&amp;B2&amp;""", en: """&amp;C2&amp;""", ch: """&amp;D2&amp;""", rr: """&amp;E2&amp;""", mr: """&amp;F2&amp;""", URI: """&amp;G2&amp;""", def_kr: """&amp;H2&amp;""", def_en: """&amp;I2&amp;"""})"</f>
        <v>create(a1:spatial{id: "IS000001", kr: "충청북도", en: "Chungcheongbuk-do Province", ch: "", rr: "", mr: "", URI: "", def_kr: "", def_en: ""})</v>
      </c>
    </row>
    <row r="3" spans="1:11" s="2" customFormat="1" ht="11.5" x14ac:dyDescent="0.45">
      <c r="A3" s="7" t="s">
        <v>884</v>
      </c>
      <c r="B3" s="7" t="s">
        <v>90</v>
      </c>
      <c r="C3" s="2" t="s">
        <v>93</v>
      </c>
      <c r="G3" s="7"/>
      <c r="J3" s="2">
        <v>2</v>
      </c>
      <c r="K3" s="7" t="str">
        <f t="shared" ref="K3:K19" si="0">"create(a"&amp;J3&amp;":spatial{id: """&amp;A3&amp;""", kr: """&amp;B3&amp;""", en: """&amp;C3&amp;""", ch: """&amp;D3&amp;""", rr: """&amp;E3&amp;""", mr: """&amp;F3&amp;""", URI: """&amp;G3&amp;""", def_kr: """&amp;H3&amp;""", def_en: """&amp;I3&amp;"""})"</f>
        <v>create(a2:spatial{id: "IS000002", kr: "청주시", en: "Cheongju", ch: "", rr: "", mr: "", URI: "", def_kr: "", def_en: ""})</v>
      </c>
    </row>
    <row r="4" spans="1:11" s="2" customFormat="1" ht="11.5" x14ac:dyDescent="0.45">
      <c r="A4" s="7" t="s">
        <v>885</v>
      </c>
      <c r="B4" s="7" t="s">
        <v>91</v>
      </c>
      <c r="C4" s="2" t="s">
        <v>95</v>
      </c>
      <c r="G4" s="7"/>
      <c r="J4" s="2">
        <v>3</v>
      </c>
      <c r="K4" s="7" t="str">
        <f t="shared" si="0"/>
        <v>create(a3:spatial{id: "IS000003", kr: "상당구", en: "Sangdang-gu", ch: "", rr: "", mr: "", URI: "", def_kr: "", def_en: ""})</v>
      </c>
    </row>
    <row r="5" spans="1:11" s="2" customFormat="1" ht="11.5" x14ac:dyDescent="0.45">
      <c r="A5" s="7" t="s">
        <v>886</v>
      </c>
      <c r="B5" s="7" t="s">
        <v>92</v>
      </c>
      <c r="C5" s="2" t="s">
        <v>94</v>
      </c>
      <c r="G5" s="7"/>
      <c r="J5" s="2">
        <v>4</v>
      </c>
      <c r="K5" s="7" t="str">
        <f t="shared" si="0"/>
        <v>create(a4:spatial{id: "IS000004", kr: "가덕면", en: "Gadeok-myeon", ch: "", rr: "", mr: "", URI: "", def_kr: "", def_en: ""})</v>
      </c>
    </row>
    <row r="6" spans="1:11" s="2" customFormat="1" ht="11.5" x14ac:dyDescent="0.45">
      <c r="A6" s="7" t="s">
        <v>887</v>
      </c>
      <c r="B6" s="7" t="s">
        <v>150</v>
      </c>
      <c r="C6" s="2" t="s">
        <v>151</v>
      </c>
      <c r="D6" s="2" t="s">
        <v>160</v>
      </c>
      <c r="G6" s="7"/>
      <c r="J6" s="2">
        <v>5</v>
      </c>
      <c r="K6" s="7" t="str">
        <f t="shared" si="0"/>
        <v>create(a5:spatial{id: "IS000005", kr: "연제리", en: "Yeongje-ri", ch: "蓮堤里", rr: "", mr: "", URI: "", def_kr: "", def_en: ""})</v>
      </c>
    </row>
    <row r="7" spans="1:11" s="2" customFormat="1" ht="11.5" x14ac:dyDescent="0.45">
      <c r="A7" s="7" t="s">
        <v>888</v>
      </c>
      <c r="B7" s="7" t="s">
        <v>163</v>
      </c>
      <c r="C7" s="2" t="s">
        <v>166</v>
      </c>
      <c r="G7" s="7"/>
      <c r="J7" s="2">
        <v>6</v>
      </c>
      <c r="K7" s="7" t="str">
        <f t="shared" si="0"/>
        <v>create(a6:spatial{id: "IS000006", kr: "대성동", en: "Daeseong-dong", ch: "", rr: "", mr: "", URI: "", def_kr: "", def_en: ""})</v>
      </c>
    </row>
    <row r="8" spans="1:11" s="2" customFormat="1" ht="11.5" x14ac:dyDescent="0.45">
      <c r="A8" s="7" t="s">
        <v>889</v>
      </c>
      <c r="B8" s="7" t="s">
        <v>165</v>
      </c>
      <c r="C8" s="2" t="s">
        <v>167</v>
      </c>
      <c r="G8" s="7"/>
      <c r="J8" s="2">
        <v>7</v>
      </c>
      <c r="K8" s="7" t="str">
        <f t="shared" si="0"/>
        <v>create(a7:spatial{id: "IS000007", kr: "흥덕구", en: "Heungdeok-gu", ch: "", rr: "", mr: "", URI: "", def_kr: "", def_en: ""})</v>
      </c>
    </row>
    <row r="9" spans="1:11" s="2" customFormat="1" ht="11.5" x14ac:dyDescent="0.45">
      <c r="A9" s="7" t="s">
        <v>890</v>
      </c>
      <c r="B9" s="7" t="s">
        <v>164</v>
      </c>
      <c r="C9" s="2" t="s">
        <v>168</v>
      </c>
      <c r="G9" s="7"/>
      <c r="J9" s="2">
        <v>8</v>
      </c>
      <c r="K9" s="7" t="str">
        <f t="shared" si="0"/>
        <v>create(a8:spatial{id: "IS000008", kr: "오송읍", en: "Osong-eup", ch: "", rr: "", mr: "", URI: "", def_kr: "", def_en: ""})</v>
      </c>
    </row>
    <row r="10" spans="1:11" s="2" customFormat="1" ht="23" x14ac:dyDescent="0.45">
      <c r="A10" s="7" t="s">
        <v>891</v>
      </c>
      <c r="B10" s="7" t="s">
        <v>515</v>
      </c>
      <c r="C10" s="2" t="s">
        <v>522</v>
      </c>
      <c r="G10" s="7"/>
      <c r="J10" s="2">
        <v>9</v>
      </c>
      <c r="K10" s="7" t="str">
        <f t="shared" si="0"/>
        <v>create(a9:spatial{id: "IS000009", kr: "부산진성", en: "Busanjinseong Fortress", ch: "", rr: "", mr: "", URI: "", def_kr: "", def_en: ""})</v>
      </c>
    </row>
    <row r="11" spans="1:11" s="2" customFormat="1" ht="23" x14ac:dyDescent="0.45">
      <c r="A11" s="7" t="s">
        <v>892</v>
      </c>
      <c r="B11" s="7" t="s">
        <v>517</v>
      </c>
      <c r="C11" s="2" t="s">
        <v>519</v>
      </c>
      <c r="G11" s="7"/>
      <c r="J11" s="2">
        <v>10</v>
      </c>
      <c r="K11" s="7" t="str">
        <f t="shared" si="0"/>
        <v>create(a10:spatial{id: "IS000010", kr: "동래성", en: "Dongnaeseong Fortress", ch: "", rr: "", mr: "", URI: "", def_kr: "", def_en: ""})</v>
      </c>
    </row>
    <row r="12" spans="1:11" s="2" customFormat="1" ht="11.5" x14ac:dyDescent="0.45">
      <c r="A12" s="7" t="s">
        <v>893</v>
      </c>
      <c r="B12" s="7" t="s">
        <v>212</v>
      </c>
      <c r="C12" s="2" t="s">
        <v>213</v>
      </c>
      <c r="G12" s="7"/>
      <c r="J12" s="2">
        <v>11</v>
      </c>
      <c r="K12" s="7" t="str">
        <f t="shared" si="0"/>
        <v>create(a11:spatial{id: "IS000011", kr: "낭성면", en: "Nangseong-myeon", ch: "", rr: "", mr: "", URI: "", def_kr: "", def_en: ""})</v>
      </c>
    </row>
    <row r="13" spans="1:11" s="2" customFormat="1" ht="11.5" x14ac:dyDescent="0.45">
      <c r="A13" s="7" t="s">
        <v>894</v>
      </c>
      <c r="B13" s="7" t="s">
        <v>381</v>
      </c>
      <c r="C13" s="2" t="s">
        <v>384</v>
      </c>
      <c r="G13" s="7"/>
      <c r="J13" s="2">
        <v>12</v>
      </c>
      <c r="K13" s="7" t="str">
        <f t="shared" si="0"/>
        <v>create(a12:spatial{id: "IS000012", kr: "수의동", en: "Suui-dong", ch: "", rr: "", mr: "", URI: "", def_kr: "", def_en: ""})</v>
      </c>
    </row>
    <row r="14" spans="1:11" s="2" customFormat="1" ht="11.5" x14ac:dyDescent="0.45">
      <c r="A14" s="7" t="s">
        <v>895</v>
      </c>
      <c r="B14" s="7" t="s">
        <v>380</v>
      </c>
      <c r="C14" s="2" t="s">
        <v>383</v>
      </c>
      <c r="G14" s="7"/>
      <c r="J14" s="2">
        <v>13</v>
      </c>
      <c r="K14" s="7" t="str">
        <f t="shared" si="0"/>
        <v>create(a13:spatial{id: "IS000013", kr: "용정동", en: "Yongjeong-dong", ch: "", rr: "", mr: "", URI: "", def_kr: "", def_en: ""})</v>
      </c>
    </row>
    <row r="15" spans="1:11" s="2" customFormat="1" ht="11.5" x14ac:dyDescent="0.45">
      <c r="A15" s="7" t="s">
        <v>959</v>
      </c>
      <c r="B15" s="7" t="s">
        <v>953</v>
      </c>
      <c r="C15" s="2" t="s">
        <v>954</v>
      </c>
      <c r="G15" s="7"/>
      <c r="J15" s="2">
        <v>14</v>
      </c>
      <c r="K15" s="7" t="str">
        <f t="shared" si="0"/>
        <v>create(a14:spatial{id: "IS000014", kr: "신촌리", en: "Sinchon-ni", ch: "", rr: "", mr: "", URI: "", def_kr: "", def_en: ""})</v>
      </c>
    </row>
    <row r="16" spans="1:11" s="2" customFormat="1" ht="11.5" x14ac:dyDescent="0.45">
      <c r="A16" s="11" t="s">
        <v>960</v>
      </c>
      <c r="B16" s="7" t="s">
        <v>955</v>
      </c>
      <c r="C16" s="2" t="s">
        <v>986</v>
      </c>
      <c r="G16" s="7"/>
      <c r="J16" s="2">
        <v>15</v>
      </c>
      <c r="K16" s="7" t="str">
        <f t="shared" si="0"/>
        <v>create(a15:spatial{id: "IS000015", kr: "국가", en: "Republic of Korea", ch: "", rr: "", mr: "", URI: "", def_kr: "", def_en: ""})</v>
      </c>
    </row>
    <row r="17" spans="1:11" s="2" customFormat="1" ht="11.5" x14ac:dyDescent="0.45">
      <c r="A17" s="7" t="s">
        <v>962</v>
      </c>
      <c r="B17" s="7" t="s">
        <v>961</v>
      </c>
      <c r="C17" s="2" t="s">
        <v>963</v>
      </c>
      <c r="G17" s="7"/>
      <c r="J17" s="2">
        <v>16</v>
      </c>
      <c r="K17" s="7" t="str">
        <f t="shared" si="0"/>
        <v>create(a16:spatial{id: "IS000016", kr: "옥산면", en: "Oksan-myeon", ch: "", rr: "", mr: "", URI: "", def_kr: "", def_en: ""})</v>
      </c>
    </row>
    <row r="18" spans="1:11" x14ac:dyDescent="0.45">
      <c r="A18" s="7" t="s">
        <v>1416</v>
      </c>
      <c r="B18" t="s">
        <v>1414</v>
      </c>
      <c r="C18" s="2" t="s">
        <v>1415</v>
      </c>
      <c r="J18" s="2">
        <v>17</v>
      </c>
      <c r="K18" s="7" t="str">
        <f t="shared" si="0"/>
        <v>create(a17:spatial{id: "IS000017", kr: "모가울", en: "Mogaul", ch: "", rr: "", mr: "", URI: "", def_kr: "", def_en: ""})</v>
      </c>
    </row>
    <row r="19" spans="1:11" x14ac:dyDescent="0.45">
      <c r="A19" s="7" t="s">
        <v>1419</v>
      </c>
      <c r="B19" s="7" t="s">
        <v>1417</v>
      </c>
      <c r="C19" s="7" t="s">
        <v>1418</v>
      </c>
      <c r="J19" s="2">
        <v>18</v>
      </c>
      <c r="K19" s="7" t="str">
        <f t="shared" si="0"/>
        <v>create(a18:spatial{id: "IS000018", kr: "박훈 유허지", en: "place of Bak Hun's exile", ch: "", rr: "", mr: "", URI: "", def_kr: "", def_en: ""})</v>
      </c>
    </row>
  </sheetData>
  <autoFilter ref="A1:K1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ySplit="1" topLeftCell="A8" activePane="bottomLeft" state="frozen"/>
      <selection pane="bottomLeft" sqref="A1:K1"/>
    </sheetView>
  </sheetViews>
  <sheetFormatPr defaultRowHeight="11.5" x14ac:dyDescent="0.3"/>
  <cols>
    <col min="1" max="1" width="8.7265625" style="13"/>
    <col min="2" max="2" width="15.7265625" style="13" customWidth="1"/>
    <col min="3" max="3" width="14.54296875" style="13" customWidth="1"/>
    <col min="4" max="9" width="8.7265625" style="13"/>
    <col min="10" max="10" width="3.6328125" style="13" customWidth="1"/>
    <col min="11" max="11" width="52.6328125" style="13" customWidth="1"/>
    <col min="12" max="16384" width="8.7265625" style="13"/>
  </cols>
  <sheetData>
    <row r="1" spans="1:11" s="1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57.5" x14ac:dyDescent="0.45">
      <c r="A2" s="7" t="s">
        <v>15</v>
      </c>
      <c r="B2" s="7" t="s">
        <v>12</v>
      </c>
      <c r="C2" s="2" t="s">
        <v>16</v>
      </c>
      <c r="D2" s="2" t="s">
        <v>19</v>
      </c>
      <c r="E2" s="2" t="s">
        <v>17</v>
      </c>
      <c r="F2" s="2" t="s">
        <v>72</v>
      </c>
      <c r="G2" s="8" t="s">
        <v>18</v>
      </c>
      <c r="H2" s="2" t="s">
        <v>37</v>
      </c>
      <c r="I2" s="2" t="s">
        <v>38</v>
      </c>
      <c r="J2" s="2">
        <v>1</v>
      </c>
      <c r="K2" s="7" t="str">
        <f t="shared" ref="K2:K31" si="0">"create(a"&amp;J2&amp;":person{id: """&amp;A2&amp;""", kr: """&amp;B2&amp;""", en: """&amp;C2&amp;""", ch: """&amp;D2&amp;""", rr: """&amp;E2&amp;""", mr: """&amp;F2&amp;""", URI: """&amp;G2&amp;""", def_kr: """&amp;H2&amp;""", def_en: """&amp;I2&amp;"""})"</f>
        <v>create(a1:person{id: "P00001", kr: "신숙주", en: "Sin Suk-ju", ch: "申叔舟", rr: "Sin Sukju", mr: "Shin Sukchu", URI: "http://encykorea.aks.ac.kr/Contents/Index?contents_id=E0033134", def_kr: "조선 전기의 문신", def_en: "A scholar-official of the early Joseon dynasty"})</v>
      </c>
    </row>
    <row r="3" spans="1:11" s="2" customFormat="1" ht="34.5" x14ac:dyDescent="0.45">
      <c r="A3" s="7" t="s">
        <v>22</v>
      </c>
      <c r="B3" s="7" t="s">
        <v>21</v>
      </c>
      <c r="C3" s="2" t="s">
        <v>26</v>
      </c>
      <c r="D3" s="2" t="s">
        <v>25</v>
      </c>
      <c r="E3" s="2" t="s">
        <v>23</v>
      </c>
      <c r="F3" s="2" t="s">
        <v>23</v>
      </c>
      <c r="G3" s="8" t="s">
        <v>24</v>
      </c>
      <c r="H3" s="2" t="s">
        <v>35</v>
      </c>
      <c r="I3" s="2" t="s">
        <v>36</v>
      </c>
      <c r="J3" s="2">
        <v>2</v>
      </c>
      <c r="K3" s="7" t="str">
        <f t="shared" si="0"/>
        <v>create(a2:person{id: "P00002", kr: "세조", en: "King Sejo", ch: "世祖", rr: "Sejo", mr: "Sejo", URI: "http://encykorea.aks.ac.kr/Contents/Index?contents_id=E0029849", def_kr: "조선 제7대 왕.", def_en: "The seventh king of Joseon"})</v>
      </c>
    </row>
    <row r="4" spans="1:11" s="2" customFormat="1" x14ac:dyDescent="0.45">
      <c r="A4" s="7" t="s">
        <v>701</v>
      </c>
      <c r="B4" s="7" t="s">
        <v>51</v>
      </c>
      <c r="C4" s="2" t="s">
        <v>53</v>
      </c>
      <c r="E4" s="2" t="s">
        <v>52</v>
      </c>
      <c r="F4" s="2" t="s">
        <v>52</v>
      </c>
      <c r="G4" s="7"/>
      <c r="J4" s="2">
        <v>4</v>
      </c>
      <c r="K4" s="7" t="str">
        <f t="shared" si="0"/>
        <v>create(a4:person{id: "P00004", kr: "세종", en: "King Sejong", ch: "", rr: "Sejong", mr: "Sejong", URI: "", def_kr: "", def_en: ""})</v>
      </c>
    </row>
    <row r="5" spans="1:11" s="2" customFormat="1" ht="23" x14ac:dyDescent="0.45">
      <c r="A5" s="7" t="s">
        <v>702</v>
      </c>
      <c r="B5" s="7" t="s">
        <v>59</v>
      </c>
      <c r="C5" s="2" t="s">
        <v>60</v>
      </c>
      <c r="D5" s="2" t="s">
        <v>63</v>
      </c>
      <c r="E5" s="2" t="s">
        <v>61</v>
      </c>
      <c r="F5" s="2" t="s">
        <v>62</v>
      </c>
      <c r="G5" s="7"/>
      <c r="J5" s="2">
        <v>5</v>
      </c>
      <c r="K5" s="7" t="str">
        <f t="shared" si="0"/>
        <v>create(a5:person{id: "P00005", kr: "신채호", en: "Sin Chae-ho", ch: "申采浩", rr: "Sin Chaeho", mr: "Shin Ch'aeho", URI: "", def_kr: "", def_en: ""})</v>
      </c>
    </row>
    <row r="6" spans="1:11" s="2" customFormat="1" x14ac:dyDescent="0.45">
      <c r="A6" s="7" t="s">
        <v>703</v>
      </c>
      <c r="B6" s="7" t="s">
        <v>199</v>
      </c>
      <c r="C6" s="2" t="s">
        <v>240</v>
      </c>
      <c r="D6" s="2" t="s">
        <v>239</v>
      </c>
      <c r="G6" s="7"/>
      <c r="J6" s="2">
        <v>6</v>
      </c>
      <c r="K6" s="7" t="str">
        <f t="shared" si="0"/>
        <v>create(a6:person{id: "P00006", kr: "박훈", en: "Bak Hun", ch: "朴薰", rr: "", mr: "", URI: "", def_kr: "", def_en: ""})</v>
      </c>
    </row>
    <row r="7" spans="1:11" s="2" customFormat="1" x14ac:dyDescent="0.45">
      <c r="A7" s="7" t="s">
        <v>704</v>
      </c>
      <c r="B7" s="7" t="s">
        <v>548</v>
      </c>
      <c r="C7" s="2" t="s">
        <v>570</v>
      </c>
      <c r="G7" s="7"/>
      <c r="J7" s="2">
        <v>7</v>
      </c>
      <c r="K7" s="7" t="str">
        <f t="shared" si="0"/>
        <v>create(a7:person{id: "P00007", kr: "박필주", en: "Bak Pil-ju", ch: "", rr: "", mr: "", URI: "", def_kr: "", def_en: ""})</v>
      </c>
    </row>
    <row r="8" spans="1:11" s="2" customFormat="1" x14ac:dyDescent="0.45">
      <c r="A8" s="7" t="s">
        <v>705</v>
      </c>
      <c r="B8" s="7" t="s">
        <v>613</v>
      </c>
      <c r="C8" s="2" t="s">
        <v>639</v>
      </c>
      <c r="G8" s="7"/>
      <c r="J8" s="2">
        <v>8</v>
      </c>
      <c r="K8" s="7" t="str">
        <f t="shared" si="0"/>
        <v>create(a8:person{id: "P00008", kr: "공자", en: "Confucius", ch: "", rr: "", mr: "", URI: "", def_kr: "", def_en: ""})</v>
      </c>
    </row>
    <row r="9" spans="1:11" s="2" customFormat="1" x14ac:dyDescent="0.45">
      <c r="A9" s="7" t="s">
        <v>706</v>
      </c>
      <c r="B9" s="7" t="s">
        <v>482</v>
      </c>
      <c r="C9" s="2" t="s">
        <v>498</v>
      </c>
      <c r="D9" s="2" t="s">
        <v>489</v>
      </c>
      <c r="G9" s="7"/>
      <c r="J9" s="2">
        <v>9</v>
      </c>
      <c r="K9" s="7" t="str">
        <f t="shared" si="0"/>
        <v>create(a9:person{id: "P00009", kr: "경연", en: "Gyeong Yeon", ch: "慶延", rr: "", mr: "", URI: "", def_kr: "", def_en: ""})</v>
      </c>
    </row>
    <row r="10" spans="1:11" s="2" customFormat="1" x14ac:dyDescent="0.45">
      <c r="A10" s="7" t="s">
        <v>707</v>
      </c>
      <c r="B10" s="7" t="s">
        <v>485</v>
      </c>
      <c r="C10" s="2" t="s">
        <v>501</v>
      </c>
      <c r="D10" s="2" t="s">
        <v>494</v>
      </c>
      <c r="G10" s="7"/>
      <c r="J10" s="2">
        <v>10</v>
      </c>
      <c r="K10" s="7" t="str">
        <f t="shared" si="0"/>
        <v>create(a10:person{id: "P00010", kr: "한충", en: "Han Chung", ch: "韓忠", rr: "", mr: "", URI: "", def_kr: "", def_en: ""})</v>
      </c>
    </row>
    <row r="11" spans="1:11" s="2" customFormat="1" ht="34.5" x14ac:dyDescent="0.45">
      <c r="A11" s="7" t="s">
        <v>708</v>
      </c>
      <c r="B11" s="7" t="s">
        <v>362</v>
      </c>
      <c r="C11" s="2" t="s">
        <v>368</v>
      </c>
      <c r="D11" s="2" t="s">
        <v>363</v>
      </c>
      <c r="G11" s="7"/>
      <c r="I11" s="2" t="s">
        <v>370</v>
      </c>
      <c r="J11" s="2">
        <v>11</v>
      </c>
      <c r="K11" s="7" t="str">
        <f t="shared" si="0"/>
        <v>create(a11:person{id: "P00011", kr: "한용운", en: "Han Yong-un", ch: "韓龍雲", rr: "", mr: "", URI: "", def_kr: "", def_en: "a Buddhist reformer and poet"})</v>
      </c>
    </row>
    <row r="12" spans="1:11" s="2" customFormat="1" x14ac:dyDescent="0.45">
      <c r="A12" s="7" t="s">
        <v>709</v>
      </c>
      <c r="B12" s="7" t="s">
        <v>237</v>
      </c>
      <c r="C12" s="2" t="s">
        <v>238</v>
      </c>
      <c r="G12" s="7"/>
      <c r="J12" s="2">
        <v>12</v>
      </c>
      <c r="K12" s="7" t="str">
        <f t="shared" si="0"/>
        <v>create(a12:person{id: "P00012", kr: "정범조", en: "Jeong Beom-jo", ch: "", rr: "", mr: "", URI: "", def_kr: "", def_en: ""})</v>
      </c>
    </row>
    <row r="13" spans="1:11" s="2" customFormat="1" x14ac:dyDescent="0.45">
      <c r="A13" s="7" t="s">
        <v>710</v>
      </c>
      <c r="B13" s="7" t="s">
        <v>525</v>
      </c>
      <c r="C13" s="2" t="s">
        <v>535</v>
      </c>
      <c r="D13" s="2" t="s">
        <v>526</v>
      </c>
      <c r="G13" s="7"/>
      <c r="J13" s="2">
        <v>13</v>
      </c>
      <c r="K13" s="7" t="str">
        <f t="shared" si="0"/>
        <v>create(a13:person{id: "P00013", kr: "조형기", en: "Jo Hyeong-gi", ch: "趙亨期", rr: "", mr: "", URI: "", def_kr: "", def_en: ""})</v>
      </c>
    </row>
    <row r="14" spans="1:11" s="2" customFormat="1" x14ac:dyDescent="0.45">
      <c r="A14" s="7" t="s">
        <v>711</v>
      </c>
      <c r="B14" s="7" t="s">
        <v>484</v>
      </c>
      <c r="C14" s="2" t="s">
        <v>500</v>
      </c>
      <c r="D14" s="2" t="s">
        <v>495</v>
      </c>
      <c r="G14" s="7"/>
      <c r="J14" s="2">
        <v>14</v>
      </c>
      <c r="K14" s="7" t="str">
        <f t="shared" si="0"/>
        <v>create(a14:person{id: "P00014", kr: "김정", en: "Kim Jeong", ch: "金淨", rr: "", mr: "", URI: "", def_kr: "", def_en: ""})</v>
      </c>
    </row>
    <row r="15" spans="1:11" s="2" customFormat="1" x14ac:dyDescent="0.45">
      <c r="A15" s="7" t="s">
        <v>712</v>
      </c>
      <c r="B15" s="7" t="s">
        <v>528</v>
      </c>
      <c r="C15" s="2" t="s">
        <v>536</v>
      </c>
      <c r="D15" s="2" t="s">
        <v>529</v>
      </c>
      <c r="G15" s="7"/>
      <c r="J15" s="2">
        <v>15</v>
      </c>
      <c r="K15" s="7" t="str">
        <f t="shared" si="0"/>
        <v>create(a15:person{id: "P00015", kr: "김수항", en: "Kim Su-hang", ch: "金壽恒", rr: "", mr: "", URI: "", def_kr: "", def_en: ""})</v>
      </c>
    </row>
    <row r="16" spans="1:11" s="2" customFormat="1" x14ac:dyDescent="0.45">
      <c r="A16" s="7" t="s">
        <v>713</v>
      </c>
      <c r="B16" s="7" t="s">
        <v>235</v>
      </c>
      <c r="C16" s="2" t="s">
        <v>236</v>
      </c>
      <c r="G16" s="7"/>
      <c r="J16" s="2">
        <v>16</v>
      </c>
      <c r="K16" s="7" t="str">
        <f t="shared" si="0"/>
        <v>create(a16:person{id: "P00016", kr: "성종", en: "King Seongjong", ch: "", rr: "", mr: "", URI: "", def_kr: "", def_en: ""})</v>
      </c>
    </row>
    <row r="17" spans="1:11" s="2" customFormat="1" ht="23" x14ac:dyDescent="0.45">
      <c r="A17" s="7" t="s">
        <v>714</v>
      </c>
      <c r="B17" s="7" t="s">
        <v>364</v>
      </c>
      <c r="C17" s="2" t="s">
        <v>369</v>
      </c>
      <c r="D17" s="2" t="s">
        <v>365</v>
      </c>
      <c r="G17" s="7"/>
      <c r="I17" s="2" t="s">
        <v>371</v>
      </c>
      <c r="J17" s="2">
        <v>17</v>
      </c>
      <c r="K17" s="7" t="str">
        <f t="shared" si="0"/>
        <v>create(a17:person{id: "P00017", kr: "오세창", en: "O Se-chang", ch: "吳世昌", rr: "", mr: "", URI: "", def_kr: "", def_en: "a renowned calligrapher"})</v>
      </c>
    </row>
    <row r="18" spans="1:11" s="2" customFormat="1" x14ac:dyDescent="0.45">
      <c r="A18" s="7" t="s">
        <v>715</v>
      </c>
      <c r="B18" s="7" t="s">
        <v>200</v>
      </c>
      <c r="C18" s="2" t="s">
        <v>385</v>
      </c>
      <c r="G18" s="7"/>
      <c r="J18" s="2">
        <v>18</v>
      </c>
      <c r="K18" s="7" t="str">
        <f t="shared" si="0"/>
        <v>create(a18:person{id: "P00018", kr: "유윤", en: "Ryu Yun", ch: "", rr: "", mr: "", URI: "", def_kr: "", def_en: ""})</v>
      </c>
    </row>
    <row r="19" spans="1:11" s="2" customFormat="1" x14ac:dyDescent="0.45">
      <c r="A19" s="7" t="s">
        <v>716</v>
      </c>
      <c r="B19" s="7" t="s">
        <v>554</v>
      </c>
      <c r="C19" s="2" t="s">
        <v>566</v>
      </c>
      <c r="G19" s="7"/>
      <c r="J19" s="2">
        <v>19</v>
      </c>
      <c r="K19" s="7" t="str">
        <f t="shared" si="0"/>
        <v>create(a19:person{id: "P00019", kr: "성운", en: "Seong Un", ch: "", rr: "", mr: "", URI: "", def_kr: "", def_en: ""})</v>
      </c>
    </row>
    <row r="20" spans="1:11" s="2" customFormat="1" x14ac:dyDescent="0.45">
      <c r="A20" s="7" t="s">
        <v>717</v>
      </c>
      <c r="B20" s="7" t="s">
        <v>414</v>
      </c>
      <c r="C20" s="2" t="s">
        <v>417</v>
      </c>
      <c r="D20" s="2" t="s">
        <v>413</v>
      </c>
      <c r="G20" s="7"/>
      <c r="J20" s="2">
        <v>20</v>
      </c>
      <c r="K20" s="7" t="str">
        <f t="shared" si="0"/>
        <v>create(a20:person{id: "P00020", kr: "선정조사", en: "Seonjeong", ch: "禪定祖師", rr: "", mr: "", URI: "", def_kr: "", def_en: ""})</v>
      </c>
    </row>
    <row r="21" spans="1:11" s="2" customFormat="1" x14ac:dyDescent="0.45">
      <c r="A21" s="7" t="s">
        <v>718</v>
      </c>
      <c r="B21" s="7" t="s">
        <v>367</v>
      </c>
      <c r="C21" s="2" t="s">
        <v>382</v>
      </c>
      <c r="D21" s="2" t="s">
        <v>366</v>
      </c>
      <c r="G21" s="7"/>
      <c r="J21" s="2">
        <v>21</v>
      </c>
      <c r="K21" s="7" t="str">
        <f t="shared" si="0"/>
        <v>create(a21:person{id: "P00021", kr: "신백우", en: "Sin Baeg-u", ch: "申伯雨", rr: "", mr: "", URI: "", def_kr: "", def_en: ""})</v>
      </c>
    </row>
    <row r="22" spans="1:11" s="2" customFormat="1" x14ac:dyDescent="0.45">
      <c r="A22" s="7" t="s">
        <v>719</v>
      </c>
      <c r="B22" s="7" t="s">
        <v>483</v>
      </c>
      <c r="C22" s="2" t="s">
        <v>499</v>
      </c>
      <c r="D22" s="2" t="s">
        <v>490</v>
      </c>
      <c r="G22" s="7"/>
      <c r="J22" s="2">
        <v>22</v>
      </c>
      <c r="K22" s="7" t="str">
        <f t="shared" si="0"/>
        <v>create(a22:person{id: "P00022", kr: "송인수", en: "Song In-su", ch: "宋麟壽", rr: "", mr: "", URI: "", def_kr: "", def_en: ""})</v>
      </c>
    </row>
    <row r="23" spans="1:11" s="2" customFormat="1" ht="23" x14ac:dyDescent="0.45">
      <c r="A23" s="7" t="s">
        <v>720</v>
      </c>
      <c r="B23" s="7" t="s">
        <v>346</v>
      </c>
      <c r="C23" s="2" t="s">
        <v>350</v>
      </c>
      <c r="D23" s="2" t="s">
        <v>349</v>
      </c>
      <c r="E23" s="2" t="s">
        <v>351</v>
      </c>
      <c r="F23" s="2" t="s">
        <v>351</v>
      </c>
      <c r="G23" s="7" t="s">
        <v>355</v>
      </c>
      <c r="H23" s="2" t="s">
        <v>354</v>
      </c>
      <c r="J23" s="2">
        <v>23</v>
      </c>
      <c r="K23" s="7" t="str">
        <f t="shared" si="0"/>
        <v>create(a23:person{id: "P00023", kr: "송준길", en: "Song Jun-gil", ch: "宋浚吉", rr: "Song Jungil", mr: "Song Jungil", URI: "http://encykorea.aks.ac.kr/Contents/Index?contents_id=E0031064", def_kr: "조선 후기의 문신·학자", def_en: ""})</v>
      </c>
    </row>
    <row r="24" spans="1:11" s="2" customFormat="1" x14ac:dyDescent="0.45">
      <c r="A24" s="7" t="s">
        <v>721</v>
      </c>
      <c r="B24" s="7" t="s">
        <v>491</v>
      </c>
      <c r="C24" s="2" t="s">
        <v>505</v>
      </c>
      <c r="D24" s="2" t="s">
        <v>492</v>
      </c>
      <c r="G24" s="7"/>
      <c r="J24" s="2">
        <v>24</v>
      </c>
      <c r="K24" s="7" t="str">
        <f t="shared" si="0"/>
        <v>create(a24:person{id: "P00024", kr: "송상현", en: "Song Sang-hyeon", ch: "宋象賢", rr: "", mr: "", URI: "", def_kr: "", def_en: ""})</v>
      </c>
    </row>
    <row r="25" spans="1:11" s="2" customFormat="1" ht="23" x14ac:dyDescent="0.45">
      <c r="A25" s="7" t="s">
        <v>722</v>
      </c>
      <c r="B25" s="7" t="s">
        <v>332</v>
      </c>
      <c r="C25" s="2" t="s">
        <v>334</v>
      </c>
      <c r="D25" s="2" t="s">
        <v>333</v>
      </c>
      <c r="E25" s="2" t="s">
        <v>348</v>
      </c>
      <c r="F25" s="2" t="s">
        <v>347</v>
      </c>
      <c r="G25" s="8" t="s">
        <v>355</v>
      </c>
      <c r="H25" s="2" t="s">
        <v>354</v>
      </c>
      <c r="J25" s="2">
        <v>25</v>
      </c>
      <c r="K25" s="7" t="str">
        <f t="shared" si="0"/>
        <v>create(a25:person{id: "P00025", kr: "송시열", en: "Song Si-yeol", ch: "宋時烈", rr: "Song Siyeol", mr: "Song Siyŏl", URI: "http://encykorea.aks.ac.kr/Contents/Index?contents_id=E0031064", def_kr: "조선 후기의 문신·학자", def_en: ""})</v>
      </c>
    </row>
    <row r="26" spans="1:11" s="2" customFormat="1" x14ac:dyDescent="0.45">
      <c r="A26" s="7" t="s">
        <v>723</v>
      </c>
      <c r="B26" s="7" t="s">
        <v>486</v>
      </c>
      <c r="C26" s="2" t="s">
        <v>502</v>
      </c>
      <c r="D26" s="2" t="s">
        <v>493</v>
      </c>
      <c r="G26" s="7"/>
      <c r="J26" s="2">
        <v>26</v>
      </c>
      <c r="K26" s="7" t="str">
        <f t="shared" si="0"/>
        <v>create(a26:person{id: "P00026", kr: "이득윤", en: "Yi Deuk-yun", ch: "李得胤", rr: "", mr: "", URI: "", def_kr: "", def_en: ""})</v>
      </c>
    </row>
    <row r="27" spans="1:11" s="2" customFormat="1" x14ac:dyDescent="0.45">
      <c r="A27" s="7" t="s">
        <v>724</v>
      </c>
      <c r="B27" s="7" t="s">
        <v>488</v>
      </c>
      <c r="C27" s="2" t="s">
        <v>504</v>
      </c>
      <c r="D27" s="2" t="s">
        <v>497</v>
      </c>
      <c r="G27" s="7"/>
      <c r="J27" s="2">
        <v>27</v>
      </c>
      <c r="K27" s="7" t="str">
        <f t="shared" si="0"/>
        <v>create(a27:person{id: "P00027", kr: "이색", en: "Yi Saek", ch: "李穡", rr: "", mr: "", URI: "", def_kr: "", def_en: ""})</v>
      </c>
    </row>
    <row r="28" spans="1:11" s="2" customFormat="1" x14ac:dyDescent="0.45">
      <c r="A28" s="7" t="s">
        <v>725</v>
      </c>
      <c r="B28" s="7" t="s">
        <v>487</v>
      </c>
      <c r="C28" s="2" t="s">
        <v>503</v>
      </c>
      <c r="D28" s="2" t="s">
        <v>496</v>
      </c>
      <c r="G28" s="7"/>
      <c r="J28" s="2">
        <v>28</v>
      </c>
      <c r="K28" s="7" t="str">
        <f t="shared" si="0"/>
        <v>create(a28:person{id: "P00028", kr: "이이", en: "Yi Yi", ch: "李珥", rr: "", mr: "", URI: "", def_kr: "", def_en: ""})</v>
      </c>
    </row>
    <row r="29" spans="1:11" s="2" customFormat="1" x14ac:dyDescent="0.45">
      <c r="A29" s="7" t="s">
        <v>726</v>
      </c>
      <c r="B29" s="7" t="s">
        <v>550</v>
      </c>
      <c r="C29" s="2" t="s">
        <v>565</v>
      </c>
      <c r="G29" s="7"/>
      <c r="J29" s="2">
        <v>29</v>
      </c>
      <c r="K29" s="7" t="str">
        <f t="shared" si="0"/>
        <v>create(a29:person{id: "P00029", kr: "유척기", en: "Yu Cheok-ki", ch: "", rr: "", mr: "", URI: "", def_kr: "", def_en: ""})</v>
      </c>
    </row>
    <row r="30" spans="1:11" s="2" customFormat="1" x14ac:dyDescent="0.45">
      <c r="A30" s="7" t="s">
        <v>727</v>
      </c>
      <c r="B30" s="7" t="s">
        <v>549</v>
      </c>
      <c r="C30" s="2" t="s">
        <v>564</v>
      </c>
      <c r="G30" s="7"/>
      <c r="J30" s="2">
        <v>30</v>
      </c>
      <c r="K30" s="7" t="str">
        <f t="shared" si="0"/>
        <v>create(a30:person{id: "P00030", kr: "윤득화", en: "Yun Deuk-hwa", ch: "", rr: "", mr: "", URI: "", def_kr: "", def_en: ""})</v>
      </c>
    </row>
    <row r="31" spans="1:11" s="2" customFormat="1" x14ac:dyDescent="0.45">
      <c r="A31" s="7" t="s">
        <v>728</v>
      </c>
      <c r="B31" s="7" t="s">
        <v>538</v>
      </c>
      <c r="C31" s="2" t="s">
        <v>951</v>
      </c>
      <c r="G31" s="7"/>
      <c r="J31" s="2">
        <v>31</v>
      </c>
      <c r="K31" s="7" t="str">
        <f t="shared" si="0"/>
        <v>create(a31:person{id: "P00031", kr: "박증영", en: "Bak Jeung-yeong", ch: "", rr: "", mr: "", URI: "", def_kr: "", def_en: ""})</v>
      </c>
    </row>
    <row r="32" spans="1:11" x14ac:dyDescent="0.3">
      <c r="A32" s="7" t="s">
        <v>1028</v>
      </c>
      <c r="B32" s="7" t="s">
        <v>1009</v>
      </c>
      <c r="C32" s="2" t="s">
        <v>1026</v>
      </c>
      <c r="D32" s="13" t="s">
        <v>1010</v>
      </c>
      <c r="J32" s="2">
        <v>32</v>
      </c>
      <c r="K32" s="7" t="str">
        <f t="shared" ref="K32:K39" si="1">"create(a"&amp;J32&amp;":person{id: """&amp;A32&amp;""", kr: """&amp;B32&amp;""", en: """&amp;C32&amp;""", ch: """&amp;D32&amp;""", rr: """&amp;E32&amp;""", mr: """&amp;F32&amp;""", URI: """&amp;G32&amp;""", def_kr: """&amp;H32&amp;""", def_en: """&amp;I32&amp;"""})"</f>
        <v>create(a32:person{id: "P00032", kr: "송현기", en: "Song Hyeon-gi", ch: "宋鉉器", rr: "", mr: "", URI: "", def_kr: "", def_en: ""})</v>
      </c>
    </row>
    <row r="33" spans="1:11" x14ac:dyDescent="0.3">
      <c r="A33" s="7" t="s">
        <v>1029</v>
      </c>
      <c r="B33" s="7" t="s">
        <v>244</v>
      </c>
      <c r="C33" s="13" t="s">
        <v>1436</v>
      </c>
      <c r="J33" s="2">
        <v>33</v>
      </c>
      <c r="K33" s="7" t="str">
        <f t="shared" si="1"/>
        <v>create(a33:person{id: "P00033", kr: "밀양박씨", en: "Lady Bak", ch: "", rr: "", mr: "", URI: "", def_kr: "", def_en: ""})</v>
      </c>
    </row>
    <row r="34" spans="1:11" x14ac:dyDescent="0.3">
      <c r="A34" s="7" t="s">
        <v>1030</v>
      </c>
      <c r="B34" s="7" t="s">
        <v>1442</v>
      </c>
      <c r="C34" s="13" t="s">
        <v>1437</v>
      </c>
      <c r="J34" s="2">
        <v>34</v>
      </c>
      <c r="K34" s="7" t="str">
        <f t="shared" si="1"/>
        <v>create(a34:person{id: "P00034", kr: "한금섬", en: "Han Geum-seom", ch: "", rr: "", mr: "", URI: "", def_kr: "", def_en: ""})</v>
      </c>
    </row>
    <row r="35" spans="1:11" x14ac:dyDescent="0.3">
      <c r="A35" s="7" t="s">
        <v>1031</v>
      </c>
      <c r="B35" s="7" t="s">
        <v>1443</v>
      </c>
      <c r="C35" s="13" t="s">
        <v>1438</v>
      </c>
      <c r="J35" s="2">
        <v>35</v>
      </c>
      <c r="K35" s="7" t="str">
        <f t="shared" si="1"/>
        <v>create(a35:person{id: "P00035", kr: "이양녀", en: "Yi Yang-nyeo", ch: "", rr: "", mr: "", URI: "", def_kr: "", def_en: ""})</v>
      </c>
    </row>
    <row r="36" spans="1:11" x14ac:dyDescent="0.3">
      <c r="A36" s="7" t="s">
        <v>1032</v>
      </c>
      <c r="B36" s="7" t="s">
        <v>1025</v>
      </c>
      <c r="C36" s="13" t="s">
        <v>1027</v>
      </c>
      <c r="D36" s="13" t="s">
        <v>1024</v>
      </c>
      <c r="J36" s="2">
        <v>36</v>
      </c>
      <c r="K36" s="7" t="str">
        <f t="shared" si="1"/>
        <v>create(a36:person{id: "P00036", kr: "송명휘", en: "Song Myeong-hwi", ch: "宋明輝", rr: "", mr: "", URI: "", def_kr: "", def_en: ""})</v>
      </c>
    </row>
    <row r="37" spans="1:11" x14ac:dyDescent="0.3">
      <c r="A37" s="7" t="s">
        <v>1033</v>
      </c>
      <c r="B37" s="14" t="s">
        <v>1034</v>
      </c>
      <c r="C37" s="13" t="s">
        <v>1439</v>
      </c>
      <c r="J37" s="2">
        <v>37</v>
      </c>
      <c r="K37" s="7" t="str">
        <f t="shared" si="1"/>
        <v>create(a37:person{id: "P00037", kr: "연일정씨", en: "Lady Jeong", ch: "", rr: "", mr: "", URI: "", def_kr: "", def_en: ""})</v>
      </c>
    </row>
    <row r="38" spans="1:11" x14ac:dyDescent="0.3">
      <c r="A38" s="7" t="s">
        <v>1217</v>
      </c>
      <c r="B38" s="13" t="s">
        <v>1216</v>
      </c>
      <c r="C38" s="13" t="s">
        <v>1440</v>
      </c>
      <c r="J38" s="2">
        <v>38</v>
      </c>
      <c r="K38" s="7" t="str">
        <f t="shared" si="1"/>
        <v>create(a38:person{id: "P00038", kr: "이재학", en: "Yi Jae-hak", ch: "", rr: "", mr: "", URI: "", def_kr: "", def_en: ""})</v>
      </c>
    </row>
    <row r="39" spans="1:11" x14ac:dyDescent="0.3">
      <c r="A39" s="7" t="s">
        <v>1369</v>
      </c>
      <c r="B39" s="7" t="s">
        <v>1370</v>
      </c>
      <c r="C39" s="13" t="s">
        <v>1441</v>
      </c>
      <c r="J39" s="2">
        <v>39</v>
      </c>
      <c r="K39" s="7" t="str">
        <f t="shared" si="1"/>
        <v>create(a39:person{id: "P00039", kr: "왜장(미상)", en: "Wa general (unknown)", ch: "", rr: "", mr: "", URI: "", def_kr: "", def_en: ""})</v>
      </c>
    </row>
  </sheetData>
  <autoFilter ref="A1:K31"/>
  <hyperlinks>
    <hyperlink ref="G2" r:id="rId1"/>
    <hyperlink ref="G3" r:id="rId2"/>
    <hyperlink ref="G25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M7" sqref="M7"/>
    </sheetView>
  </sheetViews>
  <sheetFormatPr defaultRowHeight="16" x14ac:dyDescent="0.45"/>
  <sheetData>
    <row r="1" spans="1:1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11.5" x14ac:dyDescent="0.45">
      <c r="A2" s="7" t="s">
        <v>14</v>
      </c>
      <c r="B2" s="7" t="s">
        <v>13</v>
      </c>
      <c r="C2" s="2" t="s">
        <v>14</v>
      </c>
      <c r="G2" s="8" t="s">
        <v>20</v>
      </c>
      <c r="J2" s="2">
        <v>1</v>
      </c>
      <c r="K2" s="7" t="str">
        <f>"create(a"&amp;J2&amp;":user{id: """&amp;A2&amp;""", kr: """&amp;B2&amp;""", en: """&amp;C2&amp;""", ch: """&amp;D2&amp;""", rr: """&amp;E2&amp;""", mr: """&amp;F2&amp;""", URI: """&amp;G2&amp;""", def_kr: """&amp;H2&amp;""", def_en: """&amp;I2&amp;"""})"</f>
        <v>create(a1:user{id: "lyndsey", kr: "린지", en: "lyndsey", ch: "", rr: "", mr: "", URI: "http://www.lyndseytwining.com", def_kr: "", def_en: ""})</v>
      </c>
    </row>
  </sheetData>
  <autoFilter ref="A1:K1"/>
  <hyperlinks>
    <hyperlink ref="G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9" sqref="A9"/>
    </sheetView>
  </sheetViews>
  <sheetFormatPr defaultRowHeight="11.5" x14ac:dyDescent="0.45"/>
  <cols>
    <col min="1" max="1" width="8.7265625" style="7"/>
    <col min="2" max="2" width="11.81640625" style="7" customWidth="1"/>
    <col min="3" max="3" width="31.36328125" style="7" customWidth="1"/>
    <col min="4" max="9" width="8.7265625" style="7"/>
    <col min="10" max="10" width="5.26953125" style="7" customWidth="1"/>
    <col min="11" max="11" width="41.08984375" style="7" customWidth="1"/>
    <col min="12" max="16384" width="8.7265625" style="7"/>
  </cols>
  <sheetData>
    <row r="1" spans="1:11" s="6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2</v>
      </c>
      <c r="H1" s="6" t="s">
        <v>3</v>
      </c>
      <c r="I1" s="6" t="s">
        <v>1</v>
      </c>
      <c r="J1" s="6" t="s">
        <v>10</v>
      </c>
      <c r="K1" s="6" t="s">
        <v>11</v>
      </c>
    </row>
    <row r="2" spans="1:11" x14ac:dyDescent="0.45">
      <c r="A2" s="7" t="s">
        <v>908</v>
      </c>
      <c r="B2" s="7" t="s">
        <v>230</v>
      </c>
      <c r="C2" s="7" t="s">
        <v>232</v>
      </c>
      <c r="J2" s="7">
        <v>1</v>
      </c>
      <c r="K2" s="7" t="str">
        <f>"create(a"&amp;J2&amp;":tempobject{id: """&amp;A2&amp;""", kr: """&amp;B2&amp;""", en: """&amp;C2&amp;""", ch: """&amp;D2&amp;""", rr: """&amp;E2&amp;""", mr: """&amp;F2&amp;""", URI: """&amp;I2&amp;""", def_kr: """&amp;G2&amp;""", def_en: """&amp;H2&amp;"""})"</f>
        <v>create(a1:tempobject{id: "IT000001", kr: "음력 3월 15일", en: "15th day of the 3rd month of the lunar calendar", ch: "", rr: "", mr: "", URI: "", def_kr: "", def_en: ""})</v>
      </c>
    </row>
    <row r="3" spans="1:11" x14ac:dyDescent="0.45">
      <c r="A3" s="7" t="s">
        <v>909</v>
      </c>
      <c r="B3" s="7" t="s">
        <v>231</v>
      </c>
      <c r="C3" s="7" t="s">
        <v>976</v>
      </c>
      <c r="J3" s="7">
        <v>2</v>
      </c>
      <c r="K3" s="7" t="str">
        <f t="shared" ref="K3:K14" si="0">"create(a"&amp;J3&amp;":tempobject{id: """&amp;A3&amp;""", kr: """&amp;B3&amp;""", en: """&amp;C3&amp;""", ch: """&amp;D3&amp;""", rr: """&amp;E3&amp;""", mr: """&amp;F3&amp;""", URI: """&amp;I3&amp;""", def_kr: """&amp;G3&amp;""", def_en: """&amp;H3&amp;"""})"</f>
        <v>create(a2:tempobject{id: "IT000002", kr: "음력 9월 15일", en: "15th day of the 9th month of the lunar calendar", ch: "", rr: "", mr: "", URI: "", def_kr: "", def_en: ""})</v>
      </c>
    </row>
    <row r="4" spans="1:11" x14ac:dyDescent="0.45">
      <c r="A4" s="7" t="s">
        <v>910</v>
      </c>
      <c r="B4" s="7" t="s">
        <v>260</v>
      </c>
      <c r="C4" s="7" t="s">
        <v>261</v>
      </c>
      <c r="J4" s="7">
        <v>3</v>
      </c>
      <c r="K4" s="7" t="str">
        <f t="shared" si="0"/>
        <v>create(a3:tempobject{id: "IT000003", kr: "500년", en: "500 years old", ch: "", rr: "", mr: "", URI: "", def_kr: "", def_en: ""})</v>
      </c>
    </row>
    <row r="5" spans="1:11" x14ac:dyDescent="0.45">
      <c r="A5" s="7" t="s">
        <v>911</v>
      </c>
      <c r="B5" s="7" t="s">
        <v>405</v>
      </c>
      <c r="C5" s="7" t="s">
        <v>949</v>
      </c>
      <c r="J5" s="7">
        <v>4</v>
      </c>
      <c r="K5" s="7" t="str">
        <f t="shared" si="0"/>
        <v>create(a4:tempobject{id: "IT000004", kr: "조선전기", en: "early Joseon period", ch: "", rr: "", mr: "", URI: "", def_kr: "", def_en: ""})</v>
      </c>
    </row>
    <row r="6" spans="1:11" x14ac:dyDescent="0.45">
      <c r="A6" s="7" t="s">
        <v>912</v>
      </c>
      <c r="B6" s="7" t="s">
        <v>508</v>
      </c>
      <c r="C6" s="7" t="s">
        <v>1345</v>
      </c>
      <c r="J6" s="7">
        <v>5</v>
      </c>
      <c r="K6" s="7" t="str">
        <f t="shared" si="0"/>
        <v>create(a5:tempobject{id: "IT000005", kr: "가을", en: "autumn", ch: "", rr: "", mr: "", URI: "", def_kr: "", def_en: ""})</v>
      </c>
    </row>
    <row r="7" spans="1:11" x14ac:dyDescent="0.45">
      <c r="A7" s="7" t="s">
        <v>913</v>
      </c>
      <c r="B7" s="7" t="s">
        <v>410</v>
      </c>
      <c r="C7" s="7" t="s">
        <v>450</v>
      </c>
      <c r="J7" s="7">
        <v>6</v>
      </c>
      <c r="K7" s="7" t="str">
        <f t="shared" si="0"/>
        <v>create(a6:tempobject{id: "IT000006", kr: "15년간", en: "for 15 years", ch: "", rr: "", mr: "", URI: "", def_kr: "", def_en: ""})</v>
      </c>
    </row>
    <row r="8" spans="1:11" x14ac:dyDescent="0.45">
      <c r="A8" s="7" t="s">
        <v>914</v>
      </c>
      <c r="B8" s="7" t="s">
        <v>412</v>
      </c>
      <c r="C8" s="7" t="s">
        <v>950</v>
      </c>
      <c r="J8" s="7">
        <v>7</v>
      </c>
      <c r="K8" s="7" t="str">
        <f t="shared" si="0"/>
        <v>create(a7:tempobject{id: "IT000007", kr: "조선중기", en: "middle Joseon period", ch: "", rr: "", mr: "", URI: "", def_kr: "", def_en: ""})</v>
      </c>
    </row>
    <row r="9" spans="1:11" x14ac:dyDescent="0.45">
      <c r="A9" s="7" t="s">
        <v>915</v>
      </c>
      <c r="B9" s="7" t="s">
        <v>507</v>
      </c>
      <c r="C9" s="7" t="s">
        <v>402</v>
      </c>
      <c r="J9" s="7">
        <v>8</v>
      </c>
      <c r="K9" s="7" t="str">
        <f t="shared" si="0"/>
        <v>create(a8:tempobject{id: "IT000008", kr: "봄", en: "spring", ch: "", rr: "", mr: "", URI: "", def_kr: "", def_en: ""})</v>
      </c>
    </row>
    <row r="10" spans="1:11" x14ac:dyDescent="0.45">
      <c r="A10" s="7" t="s">
        <v>916</v>
      </c>
      <c r="B10" s="7" t="s">
        <v>228</v>
      </c>
      <c r="C10" s="7" t="s">
        <v>229</v>
      </c>
      <c r="J10" s="7">
        <v>9</v>
      </c>
      <c r="K10" s="7" t="str">
        <f t="shared" si="0"/>
        <v>create(a9:tempobject{id: "IT000009", kr: "조선시대", en: "the Joseon Dynasty", ch: "", rr: "", mr: "", URI: "", def_kr: "", def_en: ""})</v>
      </c>
    </row>
    <row r="11" spans="1:11" x14ac:dyDescent="0.45">
      <c r="A11" s="7" t="s">
        <v>917</v>
      </c>
      <c r="B11" s="7" t="s">
        <v>597</v>
      </c>
      <c r="C11" s="7" t="s">
        <v>598</v>
      </c>
      <c r="J11" s="7">
        <v>10</v>
      </c>
      <c r="K11" s="7" t="str">
        <f t="shared" si="0"/>
        <v>create(a10:tempobject{id: "IT000010", kr: "조선 태조의 재위", en: "the reign of King Taejo of Joseon", ch: "", rr: "", mr: "", URI: "", def_kr: "", def_en: ""})</v>
      </c>
    </row>
    <row r="12" spans="1:11" x14ac:dyDescent="0.45">
      <c r="A12" s="7" t="s">
        <v>1203</v>
      </c>
      <c r="B12" s="7" t="s">
        <v>977</v>
      </c>
      <c r="C12" s="7" t="s">
        <v>979</v>
      </c>
      <c r="J12" s="7">
        <v>11</v>
      </c>
      <c r="K12" s="7" t="str">
        <f t="shared" si="0"/>
        <v>create(a11:tempobject{id: "IT000011", kr: "음력 3월", en: "the 3rd month of the lunar calendar", ch: "", rr: "", mr: "", URI: "", def_kr: "", def_en: ""})</v>
      </c>
    </row>
    <row r="13" spans="1:11" x14ac:dyDescent="0.45">
      <c r="A13" s="7" t="s">
        <v>1204</v>
      </c>
      <c r="B13" s="7" t="s">
        <v>978</v>
      </c>
      <c r="C13" s="7" t="s">
        <v>980</v>
      </c>
      <c r="J13" s="7">
        <v>12</v>
      </c>
      <c r="K13" s="7" t="str">
        <f t="shared" si="0"/>
        <v>create(a12:tempobject{id: "IT000012", kr: "음력 9월", en: "the 9th month of the lunar calendar", ch: "", rr: "", mr: "", URI: "", def_kr: "", def_en: ""})</v>
      </c>
    </row>
    <row r="14" spans="1:11" x14ac:dyDescent="0.45">
      <c r="A14" s="7" t="s">
        <v>1355</v>
      </c>
      <c r="B14" s="17" t="s">
        <v>945</v>
      </c>
      <c r="C14" s="17" t="s">
        <v>947</v>
      </c>
      <c r="J14" s="7">
        <v>13</v>
      </c>
      <c r="K14" s="7" t="str">
        <f t="shared" si="0"/>
        <v>create(a13:tempobject{id: "IT000000", kr: "미상", en: "unknown", ch: "", rr: "", mr: "", URI: "", def_kr: "", def_en: ""})</v>
      </c>
    </row>
  </sheetData>
  <autoFilter ref="A1:L1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8" sqref="A8:B10"/>
    </sheetView>
  </sheetViews>
  <sheetFormatPr defaultRowHeight="16" x14ac:dyDescent="0.45"/>
  <cols>
    <col min="2" max="2" width="18.7265625" customWidth="1"/>
    <col min="10" max="10" width="4.7265625" customWidth="1"/>
    <col min="11" max="11" width="54.36328125" customWidth="1"/>
  </cols>
  <sheetData>
    <row r="1" spans="1:11" s="1" customFormat="1" ht="11.5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1" t="s">
        <v>2</v>
      </c>
      <c r="I1" s="1" t="s">
        <v>3</v>
      </c>
      <c r="J1" s="1" t="s">
        <v>10</v>
      </c>
      <c r="K1" s="6" t="s">
        <v>11</v>
      </c>
    </row>
    <row r="2" spans="1:11" s="2" customFormat="1" ht="11.5" x14ac:dyDescent="0.45">
      <c r="A2" s="7" t="s">
        <v>873</v>
      </c>
      <c r="B2" s="7" t="s">
        <v>432</v>
      </c>
      <c r="G2" s="7"/>
      <c r="J2" s="2">
        <v>1</v>
      </c>
      <c r="K2" s="7" t="str">
        <f>"create(a"&amp;J2&amp;":part{id: """&amp;A2&amp;""", kr: """&amp;B2&amp;""", en: """&amp;C2&amp;""", ch: """&amp;D2&amp;""", rr: """&amp;E2&amp;""", mr: """&amp;F2&amp;""", URI: """&amp;G2&amp;""", def_kr: """&amp;H2&amp;""", def_en: """&amp;I2&amp;"""})"</f>
        <v>create(a1:part{id: "TP000001", kr: "청주 수천암 부엌", en: "", ch: "", rr: "", mr: "", URI: "", def_kr: "", def_en: ""})</v>
      </c>
    </row>
    <row r="3" spans="1:11" s="2" customFormat="1" ht="11.5" x14ac:dyDescent="0.45">
      <c r="A3" s="7" t="s">
        <v>874</v>
      </c>
      <c r="B3" s="7" t="s">
        <v>436</v>
      </c>
      <c r="G3" s="7"/>
      <c r="J3" s="2">
        <v>2</v>
      </c>
      <c r="K3" s="7" t="str">
        <f t="shared" ref="K3:K32" si="0">"create(a"&amp;J3&amp;":part{id: """&amp;A3&amp;""", kr: """&amp;B3&amp;""", en: """&amp;C3&amp;""", ch: """&amp;D3&amp;""", rr: """&amp;E3&amp;""", mr: """&amp;F3&amp;""", URI: """&amp;G3&amp;""", def_kr: """&amp;H3&amp;""", def_en: """&amp;I3&amp;"""})"</f>
        <v>create(a2:part{id: "TP000002", kr: "청주 수천암 방 1", en: "", ch: "", rr: "", mr: "", URI: "", def_kr: "", def_en: ""})</v>
      </c>
    </row>
    <row r="4" spans="1:11" s="2" customFormat="1" ht="11.5" x14ac:dyDescent="0.45">
      <c r="A4" s="7" t="s">
        <v>875</v>
      </c>
      <c r="B4" s="7" t="s">
        <v>433</v>
      </c>
      <c r="G4" s="7"/>
      <c r="J4" s="2">
        <v>3</v>
      </c>
      <c r="K4" s="7" t="str">
        <f t="shared" si="0"/>
        <v>create(a3:part{id: "TP000003", kr: "청주 수천암 대청", en: "", ch: "", rr: "", mr: "", URI: "", def_kr: "", def_en: ""})</v>
      </c>
    </row>
    <row r="5" spans="1:11" s="2" customFormat="1" ht="11.5" x14ac:dyDescent="0.45">
      <c r="A5" s="7" t="s">
        <v>876</v>
      </c>
      <c r="B5" s="7" t="s">
        <v>435</v>
      </c>
      <c r="G5" s="7"/>
      <c r="J5" s="2">
        <v>4</v>
      </c>
      <c r="K5" s="7" t="str">
        <f t="shared" si="0"/>
        <v>create(a4:part{id: "TP000004", kr: "청주 수천암 방 2", en: "", ch: "", rr: "", mr: "", URI: "", def_kr: "", def_en: ""})</v>
      </c>
    </row>
    <row r="6" spans="1:11" s="2" customFormat="1" ht="11.5" x14ac:dyDescent="0.45">
      <c r="A6" s="7" t="s">
        <v>877</v>
      </c>
      <c r="B6" s="7" t="s">
        <v>434</v>
      </c>
      <c r="G6" s="7"/>
      <c r="J6" s="2">
        <v>5</v>
      </c>
      <c r="K6" s="7" t="str">
        <f t="shared" si="0"/>
        <v>create(a5:part{id: "TP000005", kr: "청주 수천암 툇마루", en: "", ch: "", rr: "", mr: "", URI: "", def_kr: "", def_en: ""})</v>
      </c>
    </row>
    <row r="7" spans="1:11" s="2" customFormat="1" ht="11.5" x14ac:dyDescent="0.45">
      <c r="A7" s="7" t="s">
        <v>878</v>
      </c>
      <c r="B7" s="7" t="s">
        <v>553</v>
      </c>
      <c r="G7" s="7"/>
      <c r="J7" s="2">
        <v>6</v>
      </c>
      <c r="K7" s="7" t="str">
        <f t="shared" si="0"/>
        <v>create(a6:part{id: "TP000006", kr: "청주 박훈 신도비 후면", en: "", ch: "", rr: "", mr: "", URI: "", def_kr: "", def_en: ""})</v>
      </c>
    </row>
    <row r="8" spans="1:11" s="2" customFormat="1" ht="11.5" x14ac:dyDescent="0.45">
      <c r="A8" s="7" t="s">
        <v>879</v>
      </c>
      <c r="B8" s="7" t="s">
        <v>555</v>
      </c>
      <c r="G8" s="7"/>
      <c r="J8" s="2">
        <v>7</v>
      </c>
      <c r="K8" s="7" t="str">
        <f t="shared" si="0"/>
        <v>create(a7:part{id: "TP000007", kr: "청주 박훈 신도비 모루돌", en: "", ch: "", rr: "", mr: "", URI: "", def_kr: "", def_en: ""})</v>
      </c>
    </row>
    <row r="9" spans="1:11" s="2" customFormat="1" ht="11.5" x14ac:dyDescent="0.45">
      <c r="A9" s="7" t="s">
        <v>880</v>
      </c>
      <c r="B9" s="7" t="s">
        <v>556</v>
      </c>
      <c r="G9" s="7"/>
      <c r="J9" s="2">
        <v>8</v>
      </c>
      <c r="K9" s="7" t="str">
        <f t="shared" si="0"/>
        <v>create(a8:part{id: "TP000008", kr: "청주 박훈 신도비 지붕돌", en: "", ch: "", rr: "", mr: "", URI: "", def_kr: "", def_en: ""})</v>
      </c>
    </row>
    <row r="10" spans="1:11" s="2" customFormat="1" ht="11.5" x14ac:dyDescent="0.45">
      <c r="A10" s="7" t="s">
        <v>881</v>
      </c>
      <c r="B10" s="7" t="s">
        <v>560</v>
      </c>
      <c r="G10" s="7"/>
      <c r="J10" s="2">
        <v>9</v>
      </c>
      <c r="K10" s="7" t="str">
        <f t="shared" si="0"/>
        <v>create(a9:part{id: "TP000009", kr: "청주 박훈 신도비 몸돌", en: "", ch: "", rr: "", mr: "", URI: "", def_kr: "", def_en: ""})</v>
      </c>
    </row>
    <row r="11" spans="1:11" s="2" customFormat="1" ht="11.5" x14ac:dyDescent="0.45">
      <c r="A11" s="7" t="s">
        <v>928</v>
      </c>
      <c r="B11" s="7" t="s">
        <v>918</v>
      </c>
      <c r="G11" s="7"/>
      <c r="J11" s="2">
        <v>10</v>
      </c>
      <c r="K11" s="7" t="str">
        <f t="shared" si="0"/>
        <v>create(a10:part{id: "TP000010", kr: "신숙주 초상 가슴부분 무늬", en: "", ch: "", rr: "", mr: "", URI: "", def_kr: "", def_en: ""})</v>
      </c>
    </row>
    <row r="12" spans="1:11" x14ac:dyDescent="0.45">
      <c r="A12" s="7" t="s">
        <v>1293</v>
      </c>
      <c r="B12" s="7" t="s">
        <v>1273</v>
      </c>
      <c r="J12" s="2">
        <v>11</v>
      </c>
      <c r="K12" s="7" t="str">
        <f t="shared" si="0"/>
        <v>create(a11:part{id: "TP000011", kr: "구봉영당 지붕", en: "", ch: "", rr: "", mr: "", URI: "", def_kr: "", def_en: ""})</v>
      </c>
    </row>
    <row r="13" spans="1:11" x14ac:dyDescent="0.45">
      <c r="A13" s="7" t="s">
        <v>1294</v>
      </c>
      <c r="B13" s="7" t="s">
        <v>1274</v>
      </c>
      <c r="J13" s="2">
        <v>12</v>
      </c>
      <c r="K13" s="7" t="str">
        <f t="shared" si="0"/>
        <v>create(a12:part{id: "TP000012", kr: "청주 묵정영당 지붕", en: "", ch: "", rr: "", mr: "", URI: "", def_kr: "", def_en: ""})</v>
      </c>
    </row>
    <row r="14" spans="1:11" x14ac:dyDescent="0.45">
      <c r="A14" s="7" t="s">
        <v>1295</v>
      </c>
      <c r="B14" s="7" t="s">
        <v>1275</v>
      </c>
      <c r="J14" s="2">
        <v>13</v>
      </c>
      <c r="K14" s="7" t="str">
        <f t="shared" si="0"/>
        <v>create(a13:part{id: "TP000013", kr: "청주향교 대성전 지붕", en: "", ch: "", rr: "", mr: "", URI: "", def_kr: "", def_en: ""})</v>
      </c>
    </row>
    <row r="15" spans="1:11" x14ac:dyDescent="0.45">
      <c r="A15" s="7" t="s">
        <v>1296</v>
      </c>
      <c r="B15" s="7" t="s">
        <v>1276</v>
      </c>
      <c r="J15" s="2">
        <v>14</v>
      </c>
      <c r="K15" s="7" t="str">
        <f t="shared" si="0"/>
        <v>create(a14:part{id: "TP000014", kr: "청주향교 동무 지붕", en: "", ch: "", rr: "", mr: "", URI: "", def_kr: "", def_en: ""})</v>
      </c>
    </row>
    <row r="16" spans="1:11" x14ac:dyDescent="0.45">
      <c r="A16" s="7" t="s">
        <v>1297</v>
      </c>
      <c r="B16" s="7" t="s">
        <v>1277</v>
      </c>
      <c r="J16" s="2">
        <v>15</v>
      </c>
      <c r="K16" s="7" t="str">
        <f t="shared" si="0"/>
        <v>create(a15:part{id: "TP000015", kr: "청주향교 서무 지붕", en: "", ch: "", rr: "", mr: "", URI: "", def_kr: "", def_en: ""})</v>
      </c>
    </row>
    <row r="17" spans="1:11" x14ac:dyDescent="0.45">
      <c r="A17" s="7" t="s">
        <v>1298</v>
      </c>
      <c r="B17" s="7" t="s">
        <v>1278</v>
      </c>
      <c r="J17" s="2">
        <v>16</v>
      </c>
      <c r="K17" s="7" t="str">
        <f t="shared" si="0"/>
        <v>create(a16:part{id: "TP000016", kr: "신항서원 구헌사 지붕", en: "", ch: "", rr: "", mr: "", URI: "", def_kr: "", def_en: ""})</v>
      </c>
    </row>
    <row r="18" spans="1:11" x14ac:dyDescent="0.45">
      <c r="A18" s="7" t="s">
        <v>1299</v>
      </c>
      <c r="B18" s="7" t="s">
        <v>1279</v>
      </c>
      <c r="J18" s="2">
        <v>17</v>
      </c>
      <c r="K18" s="7" t="str">
        <f t="shared" si="0"/>
        <v>create(a17:part{id: "TP000017", kr: "신항서원 계강당 지붕", en: "", ch: "", rr: "", mr: "", URI: "", def_kr: "", def_en: ""})</v>
      </c>
    </row>
    <row r="19" spans="1:11" x14ac:dyDescent="0.45">
      <c r="A19" s="7" t="s">
        <v>1300</v>
      </c>
      <c r="B19" s="7" t="s">
        <v>1280</v>
      </c>
      <c r="J19" s="2">
        <v>18</v>
      </c>
      <c r="K19" s="7" t="str">
        <f t="shared" si="0"/>
        <v>create(a18:part{id: "TP000018", kr: "여산송씨 효열각 지붕", en: "", ch: "", rr: "", mr: "", URI: "", def_kr: "", def_en: ""})</v>
      </c>
    </row>
    <row r="20" spans="1:11" x14ac:dyDescent="0.45">
      <c r="A20" s="7" t="s">
        <v>1301</v>
      </c>
      <c r="B20" s="7" t="s">
        <v>1281</v>
      </c>
      <c r="J20" s="2">
        <v>19</v>
      </c>
      <c r="K20" s="7" t="str">
        <f t="shared" si="0"/>
        <v>create(a19:part{id: "TP000019", kr: "여산송씨 효부각 지붕", en: "", ch: "", rr: "", mr: "", URI: "", def_kr: "", def_en: ""})</v>
      </c>
    </row>
    <row r="21" spans="1:11" x14ac:dyDescent="0.45">
      <c r="A21" s="7" t="s">
        <v>1302</v>
      </c>
      <c r="B21" s="7" t="s">
        <v>1282</v>
      </c>
      <c r="J21" s="2">
        <v>20</v>
      </c>
      <c r="K21" s="7" t="str">
        <f t="shared" si="0"/>
        <v>create(a20:part{id: "TP000020", kr: "여산송씨 정려각 지붕", en: "", ch: "", rr: "", mr: "", URI: "", def_kr: "", def_en: ""})</v>
      </c>
    </row>
    <row r="22" spans="1:11" x14ac:dyDescent="0.45">
      <c r="A22" s="7" t="s">
        <v>1303</v>
      </c>
      <c r="B22" s="7" t="s">
        <v>1283</v>
      </c>
      <c r="J22" s="2">
        <v>21</v>
      </c>
      <c r="K22" s="7" t="str">
        <f t="shared" si="0"/>
        <v>create(a21:part{id: "TP000021", kr: "신항서원 묘정비각 지붕", en: "", ch: "", rr: "", mr: "", URI: "", def_kr: "", def_en: ""})</v>
      </c>
    </row>
    <row r="23" spans="1:11" x14ac:dyDescent="0.45">
      <c r="A23" s="7" t="s">
        <v>1304</v>
      </c>
      <c r="B23" s="7" t="s">
        <v>1284</v>
      </c>
      <c r="J23" s="2">
        <v>22</v>
      </c>
      <c r="K23" s="7" t="str">
        <f t="shared" si="0"/>
        <v>create(a22:part{id: "TP000022", kr: "신항서원 외삼문 지붕", en: "", ch: "", rr: "", mr: "", URI: "", def_kr: "", def_en: ""})</v>
      </c>
    </row>
    <row r="24" spans="1:11" x14ac:dyDescent="0.45">
      <c r="A24" s="7" t="s">
        <v>1305</v>
      </c>
      <c r="B24" s="7" t="s">
        <v>1285</v>
      </c>
      <c r="J24" s="2">
        <v>23</v>
      </c>
      <c r="K24" s="7" t="str">
        <f t="shared" si="0"/>
        <v>create(a23:part{id: "TP000023", kr: "신항서원 숭의문 지붕", en: "", ch: "", rr: "", mr: "", URI: "", def_kr: "", def_en: ""})</v>
      </c>
    </row>
    <row r="25" spans="1:11" x14ac:dyDescent="0.45">
      <c r="A25" s="7" t="s">
        <v>1306</v>
      </c>
      <c r="B25" s="7" t="s">
        <v>1286</v>
      </c>
      <c r="J25" s="2">
        <v>24</v>
      </c>
      <c r="K25" s="7" t="str">
        <f t="shared" si="0"/>
        <v>create(a24:part{id: "TP000024", kr: "송상현 신도비각 지붕", en: "", ch: "", rr: "", mr: "", URI: "", def_kr: "", def_en: ""})</v>
      </c>
    </row>
    <row r="26" spans="1:11" x14ac:dyDescent="0.45">
      <c r="A26" s="7" t="s">
        <v>1307</v>
      </c>
      <c r="B26" s="7" t="s">
        <v>1287</v>
      </c>
      <c r="J26" s="2">
        <v>25</v>
      </c>
      <c r="K26" s="7" t="str">
        <f t="shared" si="0"/>
        <v>create(a25:part{id: "TP000025", kr: "박훈 신도비각 지붕", en: "", ch: "", rr: "", mr: "", URI: "", def_kr: "", def_en: ""})</v>
      </c>
    </row>
    <row r="27" spans="1:11" x14ac:dyDescent="0.45">
      <c r="A27" s="7" t="s">
        <v>1308</v>
      </c>
      <c r="B27" s="7" t="s">
        <v>1288</v>
      </c>
      <c r="J27" s="2">
        <v>26</v>
      </c>
      <c r="K27" s="7" t="str">
        <f t="shared" si="0"/>
        <v>create(a26:part{id: "TP000026", kr: "청주향교 명륜당 지붕", en: "", ch: "", rr: "", mr: "", URI: "", def_kr: "", def_en: ""})</v>
      </c>
    </row>
    <row r="28" spans="1:11" x14ac:dyDescent="0.45">
      <c r="A28" s="7" t="s">
        <v>1309</v>
      </c>
      <c r="B28" s="7" t="s">
        <v>1289</v>
      </c>
      <c r="J28" s="2">
        <v>27</v>
      </c>
      <c r="K28" s="7" t="str">
        <f t="shared" si="0"/>
        <v>create(a27:part{id: "TP000027", kr: "충렬사 구사당 지붕", en: "", ch: "", rr: "", mr: "", URI: "", def_kr: "", def_en: ""})</v>
      </c>
    </row>
    <row r="29" spans="1:11" x14ac:dyDescent="0.45">
      <c r="A29" s="7" t="s">
        <v>1310</v>
      </c>
      <c r="B29" s="7" t="s">
        <v>1290</v>
      </c>
      <c r="J29" s="2">
        <v>28</v>
      </c>
      <c r="K29" s="7" t="str">
        <f t="shared" si="0"/>
        <v>create(a28:part{id: "TP000028", kr: "충렬사 구사당 외삼문 지붕", en: "", ch: "", rr: "", mr: "", URI: "", def_kr: "", def_en: ""})</v>
      </c>
    </row>
    <row r="30" spans="1:11" x14ac:dyDescent="0.45">
      <c r="A30" s="7" t="s">
        <v>1311</v>
      </c>
      <c r="B30" s="7" t="s">
        <v>1291</v>
      </c>
      <c r="J30" s="2">
        <v>29</v>
      </c>
      <c r="K30" s="7" t="str">
        <f t="shared" si="0"/>
        <v>create(a29:part{id: "TP000029", kr: "충렬사 신사당 외삼문 지붕", en: "", ch: "", rr: "", mr: "", URI: "", def_kr: "", def_en: ""})</v>
      </c>
    </row>
    <row r="31" spans="1:11" x14ac:dyDescent="0.45">
      <c r="A31" s="7" t="s">
        <v>1312</v>
      </c>
      <c r="B31" s="7" t="s">
        <v>1292</v>
      </c>
      <c r="J31" s="2">
        <v>30</v>
      </c>
      <c r="K31" s="7" t="str">
        <f t="shared" si="0"/>
        <v>create(a30:part{id: "TP000030", kr: "충렬사 신사당 지붕", en: "", ch: "", rr: "", mr: "", URI: "", def_kr: "", def_en: ""})</v>
      </c>
    </row>
    <row r="32" spans="1:11" x14ac:dyDescent="0.45">
      <c r="A32" s="7" t="s">
        <v>1314</v>
      </c>
      <c r="B32" s="7" t="s">
        <v>1313</v>
      </c>
      <c r="J32" s="2">
        <v>31</v>
      </c>
      <c r="K32" s="7" t="str">
        <f t="shared" si="0"/>
        <v>create(a31:part{id: "TP000031", kr: "수천암 지붕", en: "", ch: "", rr: "", mr: "", URI: "", def_kr: "", def_en: ""})</v>
      </c>
    </row>
  </sheetData>
  <autoFilter ref="A1:K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10" sqref="A10"/>
    </sheetView>
  </sheetViews>
  <sheetFormatPr defaultRowHeight="11.5" x14ac:dyDescent="0.45"/>
  <cols>
    <col min="1" max="1" width="8.7265625" style="7"/>
    <col min="2" max="2" width="18.81640625" style="7" customWidth="1"/>
    <col min="3" max="3" width="23.453125" style="7" customWidth="1"/>
    <col min="4" max="9" width="8.7265625" style="7"/>
    <col min="10" max="10" width="6.26953125" style="7" customWidth="1"/>
    <col min="11" max="16384" width="8.7265625" style="7"/>
  </cols>
  <sheetData>
    <row r="1" spans="1:11" s="6" customFormat="1" x14ac:dyDescent="0.45">
      <c r="A1" s="6" t="s">
        <v>0</v>
      </c>
      <c r="B1" s="6" t="s">
        <v>981</v>
      </c>
      <c r="C1" s="6" t="s">
        <v>982</v>
      </c>
      <c r="D1" s="6" t="s">
        <v>983</v>
      </c>
      <c r="E1" s="6" t="s">
        <v>984</v>
      </c>
      <c r="F1" s="6" t="s">
        <v>985</v>
      </c>
      <c r="G1" s="6" t="s">
        <v>1</v>
      </c>
      <c r="H1" s="6" t="s">
        <v>2</v>
      </c>
      <c r="I1" s="6" t="s">
        <v>3</v>
      </c>
      <c r="J1" s="6" t="s">
        <v>10</v>
      </c>
      <c r="K1" s="6" t="s">
        <v>11</v>
      </c>
    </row>
    <row r="2" spans="1:11" x14ac:dyDescent="0.45">
      <c r="A2" s="7" t="s">
        <v>896</v>
      </c>
      <c r="B2" s="7" t="s">
        <v>64</v>
      </c>
      <c r="C2" s="7" t="s">
        <v>65</v>
      </c>
      <c r="D2" s="7" t="s">
        <v>66</v>
      </c>
      <c r="E2" s="7" t="s">
        <v>67</v>
      </c>
      <c r="F2" s="7" t="s">
        <v>71</v>
      </c>
      <c r="J2" s="7">
        <v>1</v>
      </c>
      <c r="K2" s="7" t="str">
        <f t="shared" ref="K2:K42" si="0">"create(a"&amp;J2&amp;":tangibleobject{id: """&amp;A2&amp;""", kr: """&amp;B2&amp;""", en: """&amp;C2&amp;""", ch: """&amp;D2&amp;""", rr: """&amp;E2&amp;""", mr: """&amp;F2&amp;""", URI: """&amp;G2&amp;""", def_kr: """&amp;H2&amp;""", def_en: """&amp;I2&amp;"""})"</f>
        <v>create(a1:tangibleobject{id: "T000001", kr: "신숙주 초상", en: "Portrait of Sin Suk-ju", ch: "申叔舟 肖像", rr: "Sinsukju chosang", mr: "Shinsukchu ch'osang", URI: "", def_kr: "", def_en: ""})</v>
      </c>
    </row>
    <row r="3" spans="1:11" x14ac:dyDescent="0.45">
      <c r="A3" s="7" t="s">
        <v>897</v>
      </c>
      <c r="B3" s="7" t="s">
        <v>81</v>
      </c>
      <c r="C3" s="7" t="s">
        <v>82</v>
      </c>
      <c r="D3" s="7" t="s">
        <v>80</v>
      </c>
      <c r="E3" s="7" t="s">
        <v>98</v>
      </c>
      <c r="F3" s="7" t="s">
        <v>99</v>
      </c>
      <c r="J3" s="7">
        <v>2</v>
      </c>
      <c r="K3" s="7" t="str">
        <f t="shared" si="0"/>
        <v>create(a2:tangibleobject{id: "T000002", kr: "구봉영당", en: "Gubongyeongdang Shrine", ch: "九峰影堂", rr: "Gubongyeongdang ", mr: "Kubongyŏngdang", URI: "", def_kr: "", def_en: ""})</v>
      </c>
    </row>
    <row r="4" spans="1:11" x14ac:dyDescent="0.45">
      <c r="A4" s="7" t="s">
        <v>898</v>
      </c>
      <c r="B4" s="7" t="s">
        <v>140</v>
      </c>
      <c r="C4" s="7" t="s">
        <v>142</v>
      </c>
      <c r="D4" s="7" t="s">
        <v>141</v>
      </c>
      <c r="J4" s="7">
        <v>3</v>
      </c>
      <c r="K4" s="7" t="str">
        <f t="shared" si="0"/>
        <v>create(a3:tangibleobject{id: "T000005", kr: "청주 연제리 모과나무", en: "Quince of Yeonje-ri, Cheongju", ch: "淸州 蓮堤里 모과나무", rr: "", mr: "", URI: "", def_kr: "", def_en: ""})</v>
      </c>
    </row>
    <row r="5" spans="1:11" x14ac:dyDescent="0.45">
      <c r="A5" s="7" t="s">
        <v>899</v>
      </c>
      <c r="B5" s="7" t="s">
        <v>215</v>
      </c>
      <c r="C5" s="7" t="s">
        <v>217</v>
      </c>
      <c r="D5" s="7" t="s">
        <v>216</v>
      </c>
      <c r="J5" s="7">
        <v>4</v>
      </c>
      <c r="K5" s="7" t="str">
        <f t="shared" si="0"/>
        <v>create(a4:tangibleobject{id: "T000006", kr: "청주 묵정영당", en: "Mukjeongyeongdang Shrine, Cheongju", ch: "淸原 墨井影堂", rr: "", mr: "", URI: "", def_kr: "", def_en: ""})</v>
      </c>
    </row>
    <row r="6" spans="1:11" x14ac:dyDescent="0.45">
      <c r="A6" s="7" t="s">
        <v>900</v>
      </c>
      <c r="B6" s="7" t="s">
        <v>1344</v>
      </c>
      <c r="C6" s="7" t="s">
        <v>1343</v>
      </c>
      <c r="D6" s="7" t="s">
        <v>66</v>
      </c>
      <c r="E6" s="7" t="s">
        <v>67</v>
      </c>
      <c r="F6" s="7" t="s">
        <v>71</v>
      </c>
      <c r="I6" s="7" t="s">
        <v>221</v>
      </c>
      <c r="J6" s="7">
        <v>5</v>
      </c>
      <c r="K6" s="7" t="str">
        <f t="shared" si="0"/>
        <v>create(a5:tangibleobject{id: "T000007", kr: "신숙주 초상 (모사)", en: "Portrait of Sin Suk-ju (copy)", ch: "申叔舟 肖像", rr: "Sinsukju chosang", mr: "Shinsukchu ch'osang", URI: "", def_kr: "", def_en: "reproduction"})</v>
      </c>
    </row>
    <row r="7" spans="1:11" x14ac:dyDescent="0.45">
      <c r="A7" s="7" t="s">
        <v>901</v>
      </c>
      <c r="B7" s="7" t="s">
        <v>509</v>
      </c>
      <c r="C7" s="7" t="s">
        <v>510</v>
      </c>
      <c r="J7" s="7">
        <v>6</v>
      </c>
      <c r="K7" s="7" t="str">
        <f t="shared" si="0"/>
        <v>create(a6:tangibleobject{id: "T000009", kr: "신항서원 현판", en: "Sinhangseowon plaque", ch: "", rr: "", mr: "", URI: "", def_kr: "", def_en: ""})</v>
      </c>
    </row>
    <row r="8" spans="1:11" x14ac:dyDescent="0.45">
      <c r="A8" s="7" t="s">
        <v>902</v>
      </c>
      <c r="B8" s="7" t="s">
        <v>323</v>
      </c>
      <c r="C8" s="7" t="s">
        <v>325</v>
      </c>
      <c r="D8" s="7" t="s">
        <v>324</v>
      </c>
      <c r="H8" s="7" t="s">
        <v>532</v>
      </c>
      <c r="J8" s="7">
        <v>7</v>
      </c>
      <c r="K8" s="7" t="str">
        <f t="shared" si="0"/>
        <v>create(a7:tangibleobject{id: "T000010", kr: "청주 신항서원 묘정비", en: "Stele for Sinhangseowon Confucian Academy, Cheongju", ch: "淸州 莘巷書院 廟庭碑", rr: "", mr: "", URI: "", def_kr: "서원의 내력과 함께 모신 인물, 임금이 이름을 지어 편액을 내리는 과정 등을 담고 있다", def_en: ""})</v>
      </c>
    </row>
    <row r="9" spans="1:11" x14ac:dyDescent="0.45">
      <c r="A9" s="7" t="s">
        <v>903</v>
      </c>
      <c r="B9" s="7" t="s">
        <v>419</v>
      </c>
      <c r="C9" s="7" t="s">
        <v>1445</v>
      </c>
      <c r="J9" s="7">
        <v>8</v>
      </c>
      <c r="K9" s="7" t="str">
        <f t="shared" si="0"/>
        <v>create(a8:tangibleobject{id: "T000012", kr: "선정조사의 사리", en: "Sarira of Monk Seonjeong", ch: "", rr: "", mr: "", URI: "", def_kr: "", def_en: ""})</v>
      </c>
    </row>
    <row r="10" spans="1:11" x14ac:dyDescent="0.45">
      <c r="A10" s="7" t="s">
        <v>904</v>
      </c>
      <c r="B10" s="7" t="s">
        <v>421</v>
      </c>
      <c r="C10" s="7" t="s">
        <v>1444</v>
      </c>
      <c r="J10" s="7">
        <v>9</v>
      </c>
      <c r="K10" s="7" t="str">
        <f t="shared" si="0"/>
        <v>create(a9:tangibleobject{id: "T000013", kr: "선정조사의 부도", en: "Stupa of Monk Seonjeong", ch: "", rr: "", mr: "", URI: "", def_kr: "", def_en: ""})</v>
      </c>
    </row>
    <row r="11" spans="1:11" x14ac:dyDescent="0.45">
      <c r="A11" s="7" t="s">
        <v>905</v>
      </c>
      <c r="B11" s="7" t="s">
        <v>636</v>
      </c>
      <c r="J11" s="7">
        <v>10</v>
      </c>
      <c r="K11" s="7" t="str">
        <f t="shared" si="0"/>
        <v>create(a10:tangibleobject{id: "T000014", kr: "청주향교 대성전", en: "", ch: "", rr: "", mr: "", URI: "", def_kr: "", def_en: ""})</v>
      </c>
    </row>
    <row r="12" spans="1:11" x14ac:dyDescent="0.45">
      <c r="A12" s="7" t="s">
        <v>906</v>
      </c>
      <c r="B12" s="7" t="s">
        <v>637</v>
      </c>
      <c r="J12" s="7">
        <v>11</v>
      </c>
      <c r="K12" s="7" t="str">
        <f t="shared" si="0"/>
        <v>create(a11:tangibleobject{id: "T000015", kr: "청주향교 동무", en: "", ch: "", rr: "", mr: "", URI: "", def_kr: "", def_en: ""})</v>
      </c>
    </row>
    <row r="13" spans="1:11" x14ac:dyDescent="0.45">
      <c r="A13" s="7" t="s">
        <v>907</v>
      </c>
      <c r="B13" s="7" t="s">
        <v>638</v>
      </c>
      <c r="J13" s="7">
        <v>12</v>
      </c>
      <c r="K13" s="7" t="str">
        <f t="shared" si="0"/>
        <v>create(a12:tangibleobject{id: "T000016", kr: "청주향교 서무", en: "", ch: "", rr: "", mr: "", URI: "", def_kr: "", def_en: ""})</v>
      </c>
    </row>
    <row r="14" spans="1:11" x14ac:dyDescent="0.45">
      <c r="A14" s="7" t="s">
        <v>929</v>
      </c>
      <c r="B14" s="7" t="s">
        <v>1006</v>
      </c>
      <c r="J14" s="7">
        <v>13</v>
      </c>
      <c r="K14" s="7" t="str">
        <f t="shared" si="0"/>
        <v>create(a13:tangibleobject{id: "T000017", kr: "송상현 묘소", en: "", ch: "", rr: "", mr: "", URI: "", def_kr: "", def_en: ""})</v>
      </c>
    </row>
    <row r="15" spans="1:11" x14ac:dyDescent="0.45">
      <c r="A15" s="7" t="s">
        <v>930</v>
      </c>
      <c r="B15" s="7" t="s">
        <v>285</v>
      </c>
      <c r="C15" s="7" t="s">
        <v>287</v>
      </c>
      <c r="D15" s="7" t="s">
        <v>286</v>
      </c>
      <c r="J15" s="7">
        <v>14</v>
      </c>
      <c r="K15" s="7" t="str">
        <f t="shared" si="0"/>
        <v>create(a14:tangibleobject{id: "T000018", kr: "청주 박훈 신도비", en: "Stele of Bak Hun, Cheongju", ch: "淸州 朴薰 神道碑", rr: "", mr: "", URI: "", def_kr: "", def_en: ""})</v>
      </c>
    </row>
    <row r="16" spans="1:11" x14ac:dyDescent="0.45">
      <c r="A16" s="7" t="s">
        <v>1039</v>
      </c>
      <c r="B16" s="7" t="s">
        <v>1166</v>
      </c>
      <c r="J16" s="7">
        <v>15</v>
      </c>
      <c r="K16" s="7" t="str">
        <f t="shared" si="0"/>
        <v>create(a15:tangibleobject{id: "T000019", kr: "신항서원 구헌사", en: "", ch: "", rr: "", mr: "", URI: "", def_kr: "", def_en: ""})</v>
      </c>
    </row>
    <row r="17" spans="1:11" x14ac:dyDescent="0.45">
      <c r="A17" s="7" t="s">
        <v>1040</v>
      </c>
      <c r="B17" s="7" t="s">
        <v>1003</v>
      </c>
      <c r="J17" s="7">
        <v>16</v>
      </c>
      <c r="K17" s="7" t="str">
        <f t="shared" si="0"/>
        <v>create(a16:tangibleobject{id: "T000020", kr: "신항서원 마당", en: "", ch: "", rr: "", mr: "", URI: "", def_kr: "", def_en: ""})</v>
      </c>
    </row>
    <row r="18" spans="1:11" x14ac:dyDescent="0.45">
      <c r="A18" s="7" t="s">
        <v>1041</v>
      </c>
      <c r="B18" s="7" t="s">
        <v>1167</v>
      </c>
      <c r="J18" s="7">
        <v>17</v>
      </c>
      <c r="K18" s="7" t="str">
        <f t="shared" si="0"/>
        <v>create(a17:tangibleobject{id: "T000021", kr: "신항서원 계강당", en: "", ch: "", rr: "", mr: "", URI: "", def_kr: "", def_en: ""})</v>
      </c>
    </row>
    <row r="19" spans="1:11" x14ac:dyDescent="0.45">
      <c r="A19" s="7" t="s">
        <v>1042</v>
      </c>
      <c r="B19" s="7" t="s">
        <v>1004</v>
      </c>
      <c r="J19" s="7">
        <v>18</v>
      </c>
      <c r="K19" s="7" t="str">
        <f t="shared" si="0"/>
        <v>create(a18:tangibleobject{id: "T000022", kr: "박훈 묘소", en: "", ch: "", rr: "", mr: "", URI: "", def_kr: "", def_en: ""})</v>
      </c>
    </row>
    <row r="20" spans="1:11" x14ac:dyDescent="0.45">
      <c r="A20" s="7" t="s">
        <v>1043</v>
      </c>
      <c r="B20" s="7" t="s">
        <v>1011</v>
      </c>
      <c r="J20" s="7">
        <v>19</v>
      </c>
      <c r="K20" s="7" t="str">
        <f t="shared" si="0"/>
        <v>create(a19:tangibleobject{id: "T000023", kr: "여산송씨 효열각", en: "", ch: "", rr: "", mr: "", URI: "", def_kr: "", def_en: ""})</v>
      </c>
    </row>
    <row r="21" spans="1:11" x14ac:dyDescent="0.45">
      <c r="A21" s="7" t="s">
        <v>1044</v>
      </c>
      <c r="B21" s="7" t="s">
        <v>1012</v>
      </c>
      <c r="J21" s="7">
        <v>20</v>
      </c>
      <c r="K21" s="7" t="str">
        <f t="shared" si="0"/>
        <v>create(a20:tangibleobject{id: "T000024", kr: "여산송씨 효부각", en: "", ch: "", rr: "", mr: "", URI: "", def_kr: "", def_en: ""})</v>
      </c>
    </row>
    <row r="22" spans="1:11" x14ac:dyDescent="0.45">
      <c r="A22" s="7" t="s">
        <v>1045</v>
      </c>
      <c r="B22" s="7" t="s">
        <v>1005</v>
      </c>
      <c r="J22" s="7">
        <v>21</v>
      </c>
      <c r="K22" s="7" t="str">
        <f t="shared" si="0"/>
        <v>create(a21:tangibleobject{id: "T000025", kr: "송상현 신도비", en: "", ch: "", rr: "", mr: "", URI: "", def_kr: "", def_en: ""})</v>
      </c>
    </row>
    <row r="23" spans="1:11" x14ac:dyDescent="0.45">
      <c r="A23" s="7" t="s">
        <v>1047</v>
      </c>
      <c r="B23" s="7" t="s">
        <v>1046</v>
      </c>
      <c r="J23" s="7">
        <v>22</v>
      </c>
      <c r="K23" s="7" t="str">
        <f t="shared" si="0"/>
        <v>create(a22:tangibleobject{id: "T000026", kr: "여산송씨 열녀문", en: "", ch: "", rr: "", mr: "", URI: "", def_kr: "", def_en: ""})</v>
      </c>
    </row>
    <row r="24" spans="1:11" x14ac:dyDescent="0.45">
      <c r="A24" s="7" t="s">
        <v>1049</v>
      </c>
      <c r="B24" s="7" t="s">
        <v>1048</v>
      </c>
      <c r="J24" s="7">
        <v>23</v>
      </c>
      <c r="K24" s="7" t="str">
        <f t="shared" si="0"/>
        <v>create(a23:tangibleobject{id: "T000027", kr: "여산송씨 정려각", en: "", ch: "", rr: "", mr: "", URI: "", def_kr: "", def_en: ""})</v>
      </c>
    </row>
    <row r="25" spans="1:11" x14ac:dyDescent="0.45">
      <c r="A25" s="7" t="s">
        <v>1165</v>
      </c>
      <c r="B25" s="7" t="s">
        <v>1116</v>
      </c>
      <c r="J25" s="7">
        <v>24</v>
      </c>
      <c r="K25" s="7" t="str">
        <f t="shared" si="0"/>
        <v>create(a24:tangibleobject{id: "T000028", kr: "신항서원 묘정비각", en: "", ch: "", rr: "", mr: "", URI: "", def_kr: "", def_en: ""})</v>
      </c>
    </row>
    <row r="26" spans="1:11" x14ac:dyDescent="0.45">
      <c r="A26" s="7" t="s">
        <v>1198</v>
      </c>
      <c r="B26" s="7" t="s">
        <v>1170</v>
      </c>
      <c r="J26" s="7">
        <v>25</v>
      </c>
      <c r="K26" s="7" t="str">
        <f t="shared" si="0"/>
        <v>create(a25:tangibleobject{id: "T000029", kr: "신항서원 외삼문", en: "", ch: "", rr: "", mr: "", URI: "", def_kr: "", def_en: ""})</v>
      </c>
    </row>
    <row r="27" spans="1:11" x14ac:dyDescent="0.45">
      <c r="A27" s="7" t="s">
        <v>1199</v>
      </c>
      <c r="B27" s="7" t="s">
        <v>1205</v>
      </c>
      <c r="J27" s="7">
        <v>26</v>
      </c>
      <c r="K27" s="7" t="str">
        <f t="shared" si="0"/>
        <v>create(a26:tangibleobject{id: "T000030", kr: "신항서원 숭의문", en: "", ch: "", rr: "", mr: "", URI: "", def_kr: "", def_en: ""})</v>
      </c>
    </row>
    <row r="28" spans="1:11" x14ac:dyDescent="0.45">
      <c r="A28" s="7" t="s">
        <v>1200</v>
      </c>
      <c r="B28" s="7" t="s">
        <v>1171</v>
      </c>
      <c r="J28" s="7">
        <v>27</v>
      </c>
      <c r="K28" s="7" t="str">
        <f t="shared" si="0"/>
        <v>create(a27:tangibleobject{id: "T000031", kr: "신항서원 숭의문 편액", en: "", ch: "", rr: "", mr: "", URI: "", def_kr: "", def_en: ""})</v>
      </c>
    </row>
    <row r="29" spans="1:11" x14ac:dyDescent="0.45">
      <c r="A29" s="7" t="s">
        <v>1201</v>
      </c>
      <c r="B29" s="7" t="s">
        <v>1169</v>
      </c>
      <c r="J29" s="7">
        <v>28</v>
      </c>
      <c r="K29" s="7" t="str">
        <f t="shared" si="0"/>
        <v>create(a28:tangibleobject{id: "T000032", kr: "신항서원 구헌사 편액", en: "", ch: "", rr: "", mr: "", URI: "", def_kr: "", def_en: ""})</v>
      </c>
    </row>
    <row r="30" spans="1:11" x14ac:dyDescent="0.45">
      <c r="A30" s="7" t="s">
        <v>1202</v>
      </c>
      <c r="B30" s="7" t="s">
        <v>1168</v>
      </c>
      <c r="J30" s="7">
        <v>29</v>
      </c>
      <c r="K30" s="7" t="str">
        <f t="shared" si="0"/>
        <v>create(a29:tangibleobject{id: "T000033", kr: "신항서원 계강당 편액", en: "", ch: "", rr: "", mr: "", URI: "", def_kr: "", def_en: ""})</v>
      </c>
    </row>
    <row r="31" spans="1:11" x14ac:dyDescent="0.45">
      <c r="A31" s="7" t="s">
        <v>1222</v>
      </c>
      <c r="B31" s="7" t="s">
        <v>1164</v>
      </c>
      <c r="J31" s="7">
        <v>30</v>
      </c>
      <c r="K31" s="7" t="str">
        <f t="shared" si="0"/>
        <v>create(a30:tangibleobject{id: "T000034", kr: "송상현 신도비각", en: "", ch: "", rr: "", mr: "", URI: "", def_kr: "", def_en: ""})</v>
      </c>
    </row>
    <row r="32" spans="1:11" x14ac:dyDescent="0.45">
      <c r="A32" s="7" t="s">
        <v>1223</v>
      </c>
      <c r="B32" s="7" t="s">
        <v>1118</v>
      </c>
      <c r="J32" s="7">
        <v>31</v>
      </c>
      <c r="K32" s="7" t="str">
        <f t="shared" si="0"/>
        <v>create(a31:tangibleobject{id: "T000035", kr: "박훈 신도비각", en: "", ch: "", rr: "", mr: "", URI: "", def_kr: "", def_en: ""})</v>
      </c>
    </row>
    <row r="33" spans="1:11" x14ac:dyDescent="0.45">
      <c r="A33" s="7" t="s">
        <v>1224</v>
      </c>
      <c r="B33" s="7" t="s">
        <v>1016</v>
      </c>
      <c r="J33" s="7">
        <v>32</v>
      </c>
      <c r="K33" s="7" t="str">
        <f t="shared" si="0"/>
        <v>create(a32:tangibleobject{id: "T000036", kr: "여산송씨 충렬각", en: "", ch: "", rr: "", mr: "", URI: "", def_kr: "", def_en: ""})</v>
      </c>
    </row>
    <row r="34" spans="1:11" x14ac:dyDescent="0.45">
      <c r="A34" s="7" t="s">
        <v>1234</v>
      </c>
      <c r="B34" s="7" t="s">
        <v>605</v>
      </c>
      <c r="J34" s="7">
        <v>33</v>
      </c>
      <c r="K34" s="7" t="str">
        <f t="shared" si="0"/>
        <v>create(a33:tangibleobject{id: "T000037", kr: "청주향교 명륜당", en: "", ch: "", rr: "", mr: "", URI: "", def_kr: "", def_en: ""})</v>
      </c>
    </row>
    <row r="35" spans="1:11" x14ac:dyDescent="0.45">
      <c r="A35" s="7" t="s">
        <v>1245</v>
      </c>
      <c r="B35" s="7" t="s">
        <v>1241</v>
      </c>
      <c r="J35" s="7">
        <v>34</v>
      </c>
      <c r="K35" s="7" t="str">
        <f t="shared" si="0"/>
        <v>create(a34:tangibleobject{id: "T000038", kr: "충렬사 구사당", en: "", ch: "", rr: "", mr: "", URI: "", def_kr: "", def_en: ""})</v>
      </c>
    </row>
    <row r="36" spans="1:11" x14ac:dyDescent="0.45">
      <c r="A36" s="7" t="s">
        <v>1246</v>
      </c>
      <c r="B36" s="7" t="s">
        <v>1242</v>
      </c>
      <c r="J36" s="7">
        <v>35</v>
      </c>
      <c r="K36" s="7" t="str">
        <f t="shared" si="0"/>
        <v>create(a35:tangibleobject{id: "T000039", kr: "충렬사 구사당 외삼문", en: "", ch: "", rr: "", mr: "", URI: "", def_kr: "", def_en: ""})</v>
      </c>
    </row>
    <row r="37" spans="1:11" x14ac:dyDescent="0.45">
      <c r="A37" s="7" t="s">
        <v>1247</v>
      </c>
      <c r="B37" s="7" t="s">
        <v>1243</v>
      </c>
      <c r="J37" s="7">
        <v>36</v>
      </c>
      <c r="K37" s="7" t="str">
        <f t="shared" si="0"/>
        <v>create(a36:tangibleobject{id: "T000040", kr: "충렬사 신사당 외삼문", en: "", ch: "", rr: "", mr: "", URI: "", def_kr: "", def_en: ""})</v>
      </c>
    </row>
    <row r="38" spans="1:11" x14ac:dyDescent="0.45">
      <c r="A38" s="7" t="s">
        <v>1248</v>
      </c>
      <c r="B38" s="7" t="s">
        <v>1131</v>
      </c>
      <c r="J38" s="7">
        <v>37</v>
      </c>
      <c r="K38" s="7" t="str">
        <f t="shared" si="0"/>
        <v>create(a37:tangibleobject{id: "T000041", kr: "충렬사 홍살문", en: "", ch: "", rr: "", mr: "", URI: "", def_kr: "", def_en: ""})</v>
      </c>
    </row>
    <row r="39" spans="1:11" x14ac:dyDescent="0.45">
      <c r="A39" s="7" t="s">
        <v>1249</v>
      </c>
      <c r="B39" s="7" t="s">
        <v>1244</v>
      </c>
      <c r="J39" s="7">
        <v>38</v>
      </c>
      <c r="K39" s="7" t="str">
        <f t="shared" si="0"/>
        <v>create(a38:tangibleobject{id: "T000042", kr: "천곡기념관", en: "", ch: "", rr: "", mr: "", URI: "", def_kr: "", def_en: ""})</v>
      </c>
    </row>
    <row r="40" spans="1:11" x14ac:dyDescent="0.45">
      <c r="A40" s="7" t="s">
        <v>1253</v>
      </c>
      <c r="B40" s="7" t="s">
        <v>1252</v>
      </c>
      <c r="J40" s="7">
        <v>39</v>
      </c>
      <c r="K40" s="7" t="str">
        <f t="shared" si="0"/>
        <v>create(a39:tangibleobject{id: "T000043", kr: "충렬사 신사당", en: "", ch: "", rr: "", mr: "", URI: "", def_kr: "", def_en: ""})</v>
      </c>
    </row>
    <row r="41" spans="1:11" x14ac:dyDescent="0.45">
      <c r="A41" s="7" t="s">
        <v>1334</v>
      </c>
      <c r="B41" s="7" t="s">
        <v>1333</v>
      </c>
      <c r="J41" s="7">
        <v>40</v>
      </c>
      <c r="K41" s="7" t="str">
        <f t="shared" si="0"/>
        <v>create(a40:tangibleobject{id: "T000044", kr: "청주 신항서원 묘정비 제목", en: "", ch: "", rr: "", mr: "", URI: "", def_kr: "", def_en: ""})</v>
      </c>
    </row>
    <row r="42" spans="1:11" x14ac:dyDescent="0.45">
      <c r="A42" s="7" t="s">
        <v>1366</v>
      </c>
      <c r="B42" s="7" t="s">
        <v>1365</v>
      </c>
      <c r="J42" s="7">
        <v>41</v>
      </c>
      <c r="K42" s="7" t="str">
        <f t="shared" si="0"/>
        <v>create(a41:tangibleobject{id: "T000045", kr: "동래부순절도", en: "", ch: "", rr: "", mr: "", URI: "", def_kr: "", def_en: ""})</v>
      </c>
    </row>
  </sheetData>
  <autoFilter ref="A1:K14">
    <sortState ref="A2:K31">
      <sortCondition ref="A1:A14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Concept</vt:lpstr>
      <vt:lpstr>Descriptive</vt:lpstr>
      <vt:lpstr>Type</vt:lpstr>
      <vt:lpstr>Spatial</vt:lpstr>
      <vt:lpstr>Person</vt:lpstr>
      <vt:lpstr>User</vt:lpstr>
      <vt:lpstr>Temporal</vt:lpstr>
      <vt:lpstr>Part</vt:lpstr>
      <vt:lpstr>Tangible</vt:lpstr>
      <vt:lpstr>Collection</vt:lpstr>
      <vt:lpstr>Event</vt:lpstr>
      <vt:lpstr>Group</vt:lpstr>
      <vt:lpstr>Institution</vt:lpstr>
      <vt:lpstr>Linguistic</vt:lpstr>
      <vt:lpstr>Resource</vt:lpstr>
      <vt:lpstr>Secondary Resource</vt:lpstr>
      <vt:lpstr>Name</vt:lpstr>
      <vt:lpstr>Years</vt:lpstr>
      <vt:lpstr>Address</vt:lpstr>
      <vt:lpstr>Date</vt:lpstr>
      <vt:lpstr>Measurement</vt:lpstr>
      <vt:lpstr>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Lyndsey Twining</dc:creator>
  <cp:lastModifiedBy>Lyndsey Twining</cp:lastModifiedBy>
  <dcterms:created xsi:type="dcterms:W3CDTF">2017-05-19T06:03:44Z</dcterms:created>
  <dcterms:modified xsi:type="dcterms:W3CDTF">2017-07-22T01:49:37Z</dcterms:modified>
</cp:coreProperties>
</file>