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Project\2020 한양도성 타임머신\행정\PCN\WBS\"/>
    </mc:Choice>
  </mc:AlternateContent>
  <xr:revisionPtr revIDLastSave="0" documentId="13_ncr:1_{551FC59F-D08E-4808-9DEC-6D9D1D0FB1DB}" xr6:coauthVersionLast="45" xr6:coauthVersionMax="45" xr10:uidLastSave="{00000000-0000-0000-0000-000000000000}"/>
  <bookViews>
    <workbookView xWindow="-110" yWindow="-110" windowWidth="25820" windowHeight="15760" tabRatio="440" xr2:uid="{00000000-000D-0000-FFFF-FFFF00000000}"/>
  </bookViews>
  <sheets>
    <sheet name="한양도성타임머신 WBS" sheetId="1" r:id="rId1"/>
    <sheet name="주간실적통계" sheetId="15" r:id="rId2"/>
    <sheet name="월간실적통계 " sheetId="12" r:id="rId3"/>
  </sheets>
  <definedNames>
    <definedName name="_xlnm._FilterDatabase" localSheetId="0" hidden="1">'한양도성타임머신 WBS'!$A$5:$HW$136</definedName>
    <definedName name="_xlnm.Print_Area" localSheetId="0">'한양도성타임머신 WBS'!$B$1:$BX$136</definedName>
    <definedName name="_xlnm.Print_Titles" localSheetId="0">'한양도성타임머신 WBS'!$3:$4</definedName>
    <definedName name="Z_37C9520B_C9C2_4F8B_A0BB_AE5A8B51F1EB_.wvu.FilterData" localSheetId="0" hidden="1">'한양도성타임머신 WBS'!$G$4:$AQ$5</definedName>
    <definedName name="Z_4583E02B_F2CC_4CBF_B9F8_EC271D84DD71_.wvu.Cols" localSheetId="0" hidden="1">'한양도성타임머신 WBS'!#REF!</definedName>
    <definedName name="Z_4583E02B_F2CC_4CBF_B9F8_EC271D84DD71_.wvu.FilterData" localSheetId="0" hidden="1">'한양도성타임머신 WBS'!$G$4:$AQ$5</definedName>
    <definedName name="Z_4583E02B_F2CC_4CBF_B9F8_EC271D84DD71_.wvu.PrintArea" localSheetId="0" hidden="1">'한양도성타임머신 WBS'!$B$1:$AQ$5</definedName>
    <definedName name="Z_4583E02B_F2CC_4CBF_B9F8_EC271D84DD71_.wvu.PrintTitles" localSheetId="0" hidden="1">'한양도성타임머신 WBS'!$3:$4</definedName>
    <definedName name="Z_6A9FE37C_F37A_4B92_AABC_AA796E57202A_.wvu.Cols" localSheetId="0" hidden="1">'한양도성타임머신 WBS'!#REF!</definedName>
    <definedName name="Z_6A9FE37C_F37A_4B92_AABC_AA796E57202A_.wvu.FilterData" localSheetId="0" hidden="1">'한양도성타임머신 WBS'!$G$4:$AQ$5</definedName>
    <definedName name="Z_6A9FE37C_F37A_4B92_AABC_AA796E57202A_.wvu.PrintArea" localSheetId="0" hidden="1">'한양도성타임머신 WBS'!$B$1:$AQ$5</definedName>
    <definedName name="Z_6A9FE37C_F37A_4B92_AABC_AA796E57202A_.wvu.PrintTitles" localSheetId="0" hidden="1">'한양도성타임머신 WBS'!$3:$4</definedName>
    <definedName name="Z_8393964B_A066_4C90_AACA_9EA59A267998_.wvu.Cols" localSheetId="0" hidden="1">'한양도성타임머신 WBS'!#REF!</definedName>
    <definedName name="Z_8393964B_A066_4C90_AACA_9EA59A267998_.wvu.FilterData" localSheetId="0" hidden="1">'한양도성타임머신 WBS'!$G$4:$AQ$5</definedName>
    <definedName name="Z_8393964B_A066_4C90_AACA_9EA59A267998_.wvu.PrintArea" localSheetId="0" hidden="1">'한양도성타임머신 WBS'!$B$1:$AQ$5</definedName>
    <definedName name="Z_8393964B_A066_4C90_AACA_9EA59A267998_.wvu.PrintTitles" localSheetId="0" hidden="1">'한양도성타임머신 WBS'!$3:$4</definedName>
    <definedName name="Z_9C60F550_E0F8_404F_AB21_4A3B1554764A_.wvu.FilterData" localSheetId="0" hidden="1">'한양도성타임머신 WBS'!$G$4:$AQ$5</definedName>
    <definedName name="Z_BEAF151F_F6C4_4F32_9DEB_8CA84881D23A_.wvu.Cols" localSheetId="0" hidden="1">'한양도성타임머신 WBS'!#REF!</definedName>
    <definedName name="Z_BEAF151F_F6C4_4F32_9DEB_8CA84881D23A_.wvu.FilterData" localSheetId="0" hidden="1">'한양도성타임머신 WBS'!$G$4:$AQ$5</definedName>
    <definedName name="Z_BEAF151F_F6C4_4F32_9DEB_8CA84881D23A_.wvu.PrintArea" localSheetId="0" hidden="1">'한양도성타임머신 WBS'!$B$1:$AQ$5</definedName>
    <definedName name="Z_BEAF151F_F6C4_4F32_9DEB_8CA84881D23A_.wvu.PrintTitles" localSheetId="0" hidden="1">'한양도성타임머신 WBS'!$3:$4</definedName>
    <definedName name="Z_BEAF151F_F6C4_4F32_9DEB_8CA84881D23A_.wvu.Rows" localSheetId="0" hidden="1">'한양도성타임머신 WBS'!#REF!,'한양도성타임머신 WBS'!#REF!,'한양도성타임머신 WBS'!#REF!,'한양도성타임머신 WBS'!#REF!,'한양도성타임머신 WBS'!#REF!,'한양도성타임머신 WBS'!#REF!,'한양도성타임머신 WBS'!#REF!,'한양도성타임머신 WBS'!#REF!,'한양도성타임머신 WBS'!#REF!</definedName>
    <definedName name="Z_C135EF69_77D2_4105_95E8_FF63E63DBDEC_.wvu.Cols" localSheetId="0" hidden="1">'한양도성타임머신 WBS'!#REF!</definedName>
    <definedName name="Z_C135EF69_77D2_4105_95E8_FF63E63DBDEC_.wvu.FilterData" localSheetId="0" hidden="1">'한양도성타임머신 WBS'!$G$4:$AQ$5</definedName>
    <definedName name="Z_C135EF69_77D2_4105_95E8_FF63E63DBDEC_.wvu.PrintArea" localSheetId="0" hidden="1">'한양도성타임머신 WBS'!$B$1:$AQ$5</definedName>
    <definedName name="Z_C135EF69_77D2_4105_95E8_FF63E63DBDEC_.wvu.PrintTitles" localSheetId="0" hidden="1">'한양도성타임머신 WBS'!$3:$4</definedName>
    <definedName name="Z_C1460D6C_C04E_439C_BDEB_4EF1FA57798D_.wvu.Cols" localSheetId="0" hidden="1">'한양도성타임머신 WBS'!#REF!</definedName>
    <definedName name="Z_C1460D6C_C04E_439C_BDEB_4EF1FA57798D_.wvu.FilterData" localSheetId="0" hidden="1">'한양도성타임머신 WBS'!$G$4:$AQ$5</definedName>
    <definedName name="Z_C1460D6C_C04E_439C_BDEB_4EF1FA57798D_.wvu.PrintArea" localSheetId="0" hidden="1">'한양도성타임머신 WBS'!$B$1:$AQ$5</definedName>
    <definedName name="Z_C1460D6C_C04E_439C_BDEB_4EF1FA57798D_.wvu.PrintTitles" localSheetId="0" hidden="1">'한양도성타임머신 WBS'!$3:$4</definedName>
    <definedName name="Z_D00BB6DB_B612_4085_8EFA_5DE4A765CCE6_.wvu.FilterData" localSheetId="0" hidden="1">'한양도성타임머신 WBS'!$G$4:$AQ$5</definedName>
    <definedName name="Z_E56E8FD2_258D_4A26_83BB_30427AE4E42B_.wvu.Cols" localSheetId="0" hidden="1">'한양도성타임머신 WBS'!$I:$I</definedName>
    <definedName name="Z_E56E8FD2_258D_4A26_83BB_30427AE4E42B_.wvu.FilterData" localSheetId="0" hidden="1">'한양도성타임머신 WBS'!$G$4:$AQ$5</definedName>
    <definedName name="Z_E56E8FD2_258D_4A26_83BB_30427AE4E42B_.wvu.PrintArea" localSheetId="0" hidden="1">'한양도성타임머신 WBS'!$B$1:$AQ$5</definedName>
    <definedName name="Z_E56E8FD2_258D_4A26_83BB_30427AE4E42B_.wvu.PrintTitles" localSheetId="0" hidden="1">'한양도성타임머신 WBS'!$3:$4</definedName>
  </definedNames>
  <calcPr calcId="191029"/>
  <customWorkbookViews>
    <customWorkbookView name="Yui Seok Yoon - 사용자 보기" guid="{C1460D6C-C04E-439C-BDEB-4EF1FA57798D}" mergeInterval="0" personalView="1" maximized="1" windowWidth="1321" windowHeight="757" tabRatio="440" activeSheetId="1"/>
    <customWorkbookView name="이재승 - 사용자 보기" guid="{C135EF69-77D2-4105-95E8-FF63E63DBDEC}" mergeInterval="0" personalView="1" maximized="1" xWindow="1" yWindow="1" windowWidth="1276" windowHeight="572" tabRatio="440" activeSheetId="1"/>
    <customWorkbookView name="까마기 - 사용자 보기" guid="{6A9FE37C-F37A-4B92-AABC-AA796E57202A}" mergeInterval="0" personalView="1" maximized="1" xWindow="1" yWindow="1" windowWidth="1362" windowHeight="540" tabRatio="440" activeSheetId="1"/>
    <customWorkbookView name="User - 사용자 보기" guid="{BEAF151F-F6C4-4F32-9DEB-8CA84881D23A}" mergeInterval="0" personalView="1" maximized="1" windowWidth="1427" windowHeight="626" tabRatio="440" activeSheetId="1"/>
    <customWorkbookView name="disc - 사용자 보기" guid="{E56E8FD2-258D-4A26-83BB-30427AE4E42B}" mergeInterval="0" personalView="1" maximized="1" xWindow="1" yWindow="1" windowWidth="1391" windowHeight="812" tabRatio="440" activeSheetId="1"/>
    <customWorkbookView name="플래티늄 성윤석 - 사용자 보기" guid="{8393964B-A066-4C90-AACA-9EA59A267998}" mergeInterval="0" personalView="1" maximized="1" xWindow="1" yWindow="1" windowWidth="1276" windowHeight="572" tabRatio="440" activeSheetId="1"/>
    <customWorkbookView name="넥스젠NCG - 사용자 보기" guid="{4583E02B-F2CC-4CBF-B9F8-EC271D84DD71}" mergeInterval="0" personalView="1" maximized="1" windowWidth="1276" windowHeight="848" tabRatio="4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21" i="15" l="1"/>
  <c r="AI60" i="15"/>
  <c r="AG60" i="15"/>
  <c r="AC35" i="15" l="1"/>
  <c r="R12" i="12" l="1"/>
  <c r="S12" i="12"/>
  <c r="P12" i="12"/>
  <c r="Q12" i="12"/>
  <c r="P19" i="12"/>
  <c r="Q19" i="12"/>
  <c r="P84" i="12"/>
  <c r="Q84" i="12"/>
  <c r="N12" i="12"/>
  <c r="O12" i="12"/>
  <c r="N19" i="12"/>
  <c r="O19" i="12"/>
  <c r="N45" i="12"/>
  <c r="O45" i="12"/>
  <c r="N84" i="12"/>
  <c r="O84" i="12"/>
  <c r="N116" i="12"/>
  <c r="O116" i="12"/>
  <c r="N117" i="12"/>
  <c r="O117" i="12"/>
  <c r="N118" i="12"/>
  <c r="O118" i="12"/>
  <c r="L12" i="12"/>
  <c r="M12" i="12"/>
  <c r="L18" i="12"/>
  <c r="M18" i="12"/>
  <c r="L19" i="12"/>
  <c r="M19" i="12"/>
  <c r="L44" i="12"/>
  <c r="M44" i="12"/>
  <c r="L45" i="12"/>
  <c r="M45" i="12"/>
  <c r="L47" i="12"/>
  <c r="M47" i="12"/>
  <c r="L74" i="12"/>
  <c r="M74" i="12"/>
  <c r="L82" i="12"/>
  <c r="M82" i="12"/>
  <c r="L83" i="12"/>
  <c r="M83" i="12"/>
  <c r="L84" i="12"/>
  <c r="M84" i="12"/>
  <c r="L98" i="12"/>
  <c r="M98" i="12"/>
  <c r="L114" i="12"/>
  <c r="M114" i="12"/>
  <c r="L116" i="12"/>
  <c r="M116" i="12"/>
  <c r="L117" i="12"/>
  <c r="M117" i="12"/>
  <c r="L118" i="12"/>
  <c r="M118" i="12"/>
  <c r="L137" i="12"/>
  <c r="M137" i="12"/>
  <c r="L138" i="12"/>
  <c r="M138" i="12"/>
  <c r="J11" i="12"/>
  <c r="K11" i="12"/>
  <c r="J12" i="12"/>
  <c r="K12" i="12"/>
  <c r="J17" i="12"/>
  <c r="K17" i="12"/>
  <c r="J18" i="12"/>
  <c r="K18" i="12"/>
  <c r="J19" i="12"/>
  <c r="K19" i="12"/>
  <c r="J44" i="12"/>
  <c r="K44" i="12"/>
  <c r="J45" i="12"/>
  <c r="K45" i="12"/>
  <c r="J47" i="12"/>
  <c r="K47" i="12"/>
  <c r="J62" i="12"/>
  <c r="K62" i="12"/>
  <c r="J68" i="12"/>
  <c r="K68" i="12"/>
  <c r="J70" i="12"/>
  <c r="K70" i="12"/>
  <c r="J73" i="12"/>
  <c r="K73" i="12"/>
  <c r="J74" i="12"/>
  <c r="K74" i="12"/>
  <c r="J76" i="12"/>
  <c r="K76" i="12"/>
  <c r="J77" i="12"/>
  <c r="K77" i="12"/>
  <c r="J78" i="12"/>
  <c r="K78" i="12"/>
  <c r="J79" i="12"/>
  <c r="K79" i="12"/>
  <c r="J80" i="12"/>
  <c r="K80" i="12"/>
  <c r="J82" i="12"/>
  <c r="K82" i="12"/>
  <c r="J83" i="12"/>
  <c r="K83" i="12"/>
  <c r="J84" i="12"/>
  <c r="K84" i="12"/>
  <c r="J98" i="12"/>
  <c r="K98" i="12"/>
  <c r="J100" i="12"/>
  <c r="K100" i="12"/>
  <c r="J101" i="12"/>
  <c r="K101" i="12"/>
  <c r="J102" i="12"/>
  <c r="K102" i="12"/>
  <c r="J103" i="12"/>
  <c r="K103" i="12"/>
  <c r="J112" i="12"/>
  <c r="K112" i="12"/>
  <c r="J113" i="12"/>
  <c r="K113" i="12"/>
  <c r="J114" i="12"/>
  <c r="K114" i="12"/>
  <c r="J116" i="12"/>
  <c r="K116" i="12"/>
  <c r="J117" i="12"/>
  <c r="K117" i="12"/>
  <c r="J118" i="12"/>
  <c r="K118" i="12"/>
  <c r="J119" i="12"/>
  <c r="K119" i="12"/>
  <c r="J132" i="12"/>
  <c r="K132" i="12"/>
  <c r="J133" i="12"/>
  <c r="K133" i="12"/>
  <c r="J136" i="12"/>
  <c r="K136" i="12"/>
  <c r="J137" i="12"/>
  <c r="K137" i="12"/>
  <c r="J138" i="12"/>
  <c r="K138" i="12"/>
  <c r="H11" i="12"/>
  <c r="I11" i="12"/>
  <c r="H12" i="12"/>
  <c r="I12" i="12"/>
  <c r="H17" i="12"/>
  <c r="I17" i="12"/>
  <c r="H18" i="12"/>
  <c r="I18" i="12"/>
  <c r="H19" i="12"/>
  <c r="I19" i="12"/>
  <c r="H44" i="12"/>
  <c r="I44" i="12"/>
  <c r="H45" i="12"/>
  <c r="I45" i="12"/>
  <c r="H46" i="12"/>
  <c r="I46" i="12"/>
  <c r="H47" i="12"/>
  <c r="I47" i="12"/>
  <c r="H50" i="12"/>
  <c r="I50" i="12"/>
  <c r="H53" i="12"/>
  <c r="I53" i="12"/>
  <c r="H54" i="12"/>
  <c r="I54" i="12"/>
  <c r="H55" i="12"/>
  <c r="I55" i="12"/>
  <c r="H58" i="12"/>
  <c r="I58" i="12"/>
  <c r="H62" i="12"/>
  <c r="I62" i="12"/>
  <c r="H64" i="12"/>
  <c r="I64" i="12"/>
  <c r="H65" i="12"/>
  <c r="I65" i="12"/>
  <c r="H66" i="12"/>
  <c r="I66" i="12"/>
  <c r="H67" i="12"/>
  <c r="I67" i="12"/>
  <c r="H68" i="12"/>
  <c r="I68" i="12"/>
  <c r="H70" i="12"/>
  <c r="I70" i="12"/>
  <c r="H71" i="12"/>
  <c r="I71" i="12"/>
  <c r="H72" i="12"/>
  <c r="I72" i="12"/>
  <c r="H73" i="12"/>
  <c r="I73" i="12"/>
  <c r="H74" i="12"/>
  <c r="I74" i="12"/>
  <c r="H76" i="12"/>
  <c r="I76" i="12"/>
  <c r="H77" i="12"/>
  <c r="I77" i="12"/>
  <c r="H78" i="12"/>
  <c r="I78" i="12"/>
  <c r="H79" i="12"/>
  <c r="I79" i="12"/>
  <c r="H80" i="12"/>
  <c r="I80" i="12"/>
  <c r="H82" i="12"/>
  <c r="I82" i="12"/>
  <c r="H83" i="12"/>
  <c r="I83" i="12"/>
  <c r="H84" i="12"/>
  <c r="I84" i="12"/>
  <c r="H93" i="12"/>
  <c r="I93" i="12"/>
  <c r="H94" i="12"/>
  <c r="I94" i="12"/>
  <c r="H95" i="12"/>
  <c r="I95" i="12"/>
  <c r="H96" i="12"/>
  <c r="I96" i="12"/>
  <c r="H97" i="12"/>
  <c r="I97" i="12"/>
  <c r="H98" i="12"/>
  <c r="I98" i="12"/>
  <c r="H100" i="12"/>
  <c r="I100" i="12"/>
  <c r="H101" i="12"/>
  <c r="I101" i="12"/>
  <c r="H102" i="12"/>
  <c r="I102" i="12"/>
  <c r="H103" i="12"/>
  <c r="I103" i="12"/>
  <c r="H109" i="12"/>
  <c r="I109" i="12"/>
  <c r="H111" i="12"/>
  <c r="I111" i="12"/>
  <c r="H112" i="12"/>
  <c r="I112" i="12"/>
  <c r="H113" i="12"/>
  <c r="I113" i="12"/>
  <c r="H114" i="12"/>
  <c r="I114" i="12"/>
  <c r="H116" i="12"/>
  <c r="I116" i="12"/>
  <c r="H117" i="12"/>
  <c r="I117" i="12"/>
  <c r="H118" i="12"/>
  <c r="I118" i="12"/>
  <c r="H119" i="12"/>
  <c r="I119" i="12"/>
  <c r="H124" i="12"/>
  <c r="I124" i="12"/>
  <c r="H125" i="12"/>
  <c r="I125" i="12"/>
  <c r="H127" i="12"/>
  <c r="I127" i="12"/>
  <c r="H128" i="12"/>
  <c r="I128" i="12"/>
  <c r="H130" i="12"/>
  <c r="I130" i="12"/>
  <c r="H131" i="12"/>
  <c r="I131" i="12"/>
  <c r="H132" i="12"/>
  <c r="I132" i="12"/>
  <c r="H133" i="12"/>
  <c r="I133" i="12"/>
  <c r="H136" i="12"/>
  <c r="I136" i="12"/>
  <c r="H137" i="12"/>
  <c r="I137" i="12"/>
  <c r="H138" i="12"/>
  <c r="I138" i="12"/>
  <c r="F10" i="12"/>
  <c r="G10" i="12"/>
  <c r="F11" i="12"/>
  <c r="G11" i="12"/>
  <c r="F12" i="12"/>
  <c r="G12" i="12"/>
  <c r="F15" i="12"/>
  <c r="G15" i="12"/>
  <c r="F17" i="12"/>
  <c r="G17" i="12"/>
  <c r="F18" i="12"/>
  <c r="G18" i="12"/>
  <c r="F19" i="12"/>
  <c r="G19" i="12"/>
  <c r="F28" i="12"/>
  <c r="G28" i="12"/>
  <c r="F35" i="12"/>
  <c r="G35" i="12"/>
  <c r="F36" i="12"/>
  <c r="G36" i="12"/>
  <c r="F41" i="12"/>
  <c r="G41" i="12"/>
  <c r="F44" i="12"/>
  <c r="G44" i="12"/>
  <c r="F45" i="12"/>
  <c r="G45" i="12"/>
  <c r="F46" i="12"/>
  <c r="G46" i="12"/>
  <c r="F47" i="12"/>
  <c r="G47" i="12"/>
  <c r="F49" i="12"/>
  <c r="G49" i="12"/>
  <c r="F50" i="12"/>
  <c r="G50" i="12"/>
  <c r="F51" i="12"/>
  <c r="G51" i="12"/>
  <c r="F53" i="12"/>
  <c r="G53" i="12"/>
  <c r="F54" i="12"/>
  <c r="G54" i="12"/>
  <c r="F55" i="12"/>
  <c r="G55" i="12"/>
  <c r="F58" i="12"/>
  <c r="G58" i="12"/>
  <c r="F61" i="12"/>
  <c r="G61" i="12"/>
  <c r="F62" i="12"/>
  <c r="G62" i="12"/>
  <c r="F64" i="12"/>
  <c r="G64" i="12"/>
  <c r="F65" i="12"/>
  <c r="G65" i="12"/>
  <c r="F66" i="12"/>
  <c r="G66" i="12"/>
  <c r="F67" i="12"/>
  <c r="G67" i="12"/>
  <c r="F68" i="12"/>
  <c r="G68" i="12"/>
  <c r="F70" i="12"/>
  <c r="G70" i="12"/>
  <c r="F71" i="12"/>
  <c r="G71" i="12"/>
  <c r="F72" i="12"/>
  <c r="G72" i="12"/>
  <c r="F73" i="12"/>
  <c r="G73" i="12"/>
  <c r="F74" i="12"/>
  <c r="G74" i="12"/>
  <c r="F76" i="12"/>
  <c r="G76" i="12"/>
  <c r="F77" i="12"/>
  <c r="G77" i="12"/>
  <c r="F78" i="12"/>
  <c r="G78" i="12"/>
  <c r="F79" i="12"/>
  <c r="G79" i="12"/>
  <c r="F80" i="12"/>
  <c r="G80" i="12"/>
  <c r="F82" i="12"/>
  <c r="G82" i="12"/>
  <c r="F83" i="12"/>
  <c r="G83" i="12"/>
  <c r="F84" i="12"/>
  <c r="G84" i="12"/>
  <c r="F88" i="12"/>
  <c r="G88" i="12"/>
  <c r="F89" i="12"/>
  <c r="G89" i="12"/>
  <c r="F90" i="12"/>
  <c r="G90" i="12"/>
  <c r="F91" i="12"/>
  <c r="G91" i="12"/>
  <c r="F93" i="12"/>
  <c r="G93" i="12"/>
  <c r="F94" i="12"/>
  <c r="G94" i="12"/>
  <c r="F95" i="12"/>
  <c r="G95" i="12"/>
  <c r="F96" i="12"/>
  <c r="G96" i="12"/>
  <c r="F97" i="12"/>
  <c r="G97" i="12"/>
  <c r="F98" i="12"/>
  <c r="G98" i="12"/>
  <c r="F100" i="12"/>
  <c r="G100" i="12"/>
  <c r="F101" i="12"/>
  <c r="G101" i="12"/>
  <c r="F102" i="12"/>
  <c r="G102" i="12"/>
  <c r="F103" i="12"/>
  <c r="G103" i="12"/>
  <c r="F106" i="12"/>
  <c r="G106" i="12"/>
  <c r="F107" i="12"/>
  <c r="G107" i="12"/>
  <c r="F108" i="12"/>
  <c r="G108" i="12"/>
  <c r="F109" i="12"/>
  <c r="G109" i="12"/>
  <c r="F111" i="12"/>
  <c r="G111" i="12"/>
  <c r="F112" i="12"/>
  <c r="G112" i="12"/>
  <c r="F113" i="12"/>
  <c r="G113" i="12"/>
  <c r="F114" i="12"/>
  <c r="G114" i="12"/>
  <c r="F116" i="12"/>
  <c r="G116" i="12"/>
  <c r="F117" i="12"/>
  <c r="G117" i="12"/>
  <c r="F118" i="12"/>
  <c r="G118" i="12"/>
  <c r="F119" i="12"/>
  <c r="G119" i="12"/>
  <c r="F122" i="12"/>
  <c r="G122" i="12"/>
  <c r="F123" i="12"/>
  <c r="G123" i="12"/>
  <c r="F124" i="12"/>
  <c r="G124" i="12"/>
  <c r="F125" i="12"/>
  <c r="G125" i="12"/>
  <c r="F127" i="12"/>
  <c r="G127" i="12"/>
  <c r="F128" i="12"/>
  <c r="G128" i="12"/>
  <c r="F130" i="12"/>
  <c r="G130" i="12"/>
  <c r="F131" i="12"/>
  <c r="G131" i="12"/>
  <c r="F132" i="12"/>
  <c r="G132" i="12"/>
  <c r="F133" i="12"/>
  <c r="G133" i="12"/>
  <c r="F136" i="12"/>
  <c r="G136" i="12"/>
  <c r="F137" i="12"/>
  <c r="G137" i="12"/>
  <c r="F138" i="12"/>
  <c r="G138" i="12"/>
  <c r="BG137" i="15" l="1"/>
  <c r="BI137" i="15" s="1"/>
  <c r="BF137" i="15"/>
  <c r="BH137" i="15" s="1"/>
  <c r="BE137" i="15"/>
  <c r="Q138" i="12" s="1"/>
  <c r="BD137" i="15"/>
  <c r="P138" i="12" s="1"/>
  <c r="BC137" i="15"/>
  <c r="BB137" i="15"/>
  <c r="BA137" i="15"/>
  <c r="AZ137" i="15"/>
  <c r="AY137" i="15"/>
  <c r="AX137" i="15"/>
  <c r="AW137" i="15"/>
  <c r="O138" i="12" s="1"/>
  <c r="AV137" i="15"/>
  <c r="N138" i="12" s="1"/>
  <c r="AU137" i="15"/>
  <c r="AT137" i="15"/>
  <c r="AS137" i="15"/>
  <c r="AR137" i="15"/>
  <c r="AQ137" i="15"/>
  <c r="AP137" i="15"/>
  <c r="BG136" i="15"/>
  <c r="BI136" i="15" s="1"/>
  <c r="BF136" i="15"/>
  <c r="BH136" i="15" s="1"/>
  <c r="BE136" i="15"/>
  <c r="Q137" i="12" s="1"/>
  <c r="BD136" i="15"/>
  <c r="P137" i="12" s="1"/>
  <c r="BC136" i="15"/>
  <c r="BB136" i="15"/>
  <c r="BA136" i="15"/>
  <c r="AZ136" i="15"/>
  <c r="AY136" i="15"/>
  <c r="AX136" i="15"/>
  <c r="AW136" i="15"/>
  <c r="O137" i="12" s="1"/>
  <c r="AV136" i="15"/>
  <c r="N137" i="12" s="1"/>
  <c r="AU136" i="15"/>
  <c r="AT136" i="15"/>
  <c r="AS136" i="15"/>
  <c r="AR136" i="15"/>
  <c r="AQ136" i="15"/>
  <c r="AP136" i="15"/>
  <c r="AM135" i="15"/>
  <c r="AM134" i="15" s="1"/>
  <c r="AL135" i="15"/>
  <c r="AK135" i="15"/>
  <c r="AK134" i="15" s="1"/>
  <c r="AK133" i="15" s="1"/>
  <c r="AJ135" i="15"/>
  <c r="AJ134" i="15" s="1"/>
  <c r="AJ133" i="15" s="1"/>
  <c r="AI135" i="15"/>
  <c r="AH135" i="15"/>
  <c r="AG135" i="15"/>
  <c r="AG134" i="15" s="1"/>
  <c r="AG133" i="15" s="1"/>
  <c r="AF135" i="15"/>
  <c r="AF134" i="15" s="1"/>
  <c r="AF133" i="15" s="1"/>
  <c r="BO134" i="15"/>
  <c r="BO133" i="15" s="1"/>
  <c r="BN134" i="15"/>
  <c r="BN133" i="15" s="1"/>
  <c r="BM134" i="15"/>
  <c r="BL134" i="15"/>
  <c r="AI134" i="15"/>
  <c r="AI133" i="15" s="1"/>
  <c r="AH134" i="15"/>
  <c r="AH133" i="15" s="1"/>
  <c r="AE134" i="15"/>
  <c r="AD134" i="15"/>
  <c r="AC134" i="15"/>
  <c r="AB134" i="15"/>
  <c r="AA134" i="15"/>
  <c r="Z134" i="15"/>
  <c r="Z133" i="15" s="1"/>
  <c r="Y134" i="15"/>
  <c r="Y133" i="15" s="1"/>
  <c r="X134" i="15"/>
  <c r="W134" i="15"/>
  <c r="I135" i="12" s="1"/>
  <c r="V134" i="15"/>
  <c r="H135" i="12" s="1"/>
  <c r="U134" i="15"/>
  <c r="U133" i="15" s="1"/>
  <c r="T134" i="15"/>
  <c r="T133" i="15" s="1"/>
  <c r="S134" i="15"/>
  <c r="S133" i="15" s="1"/>
  <c r="R134" i="15"/>
  <c r="R133" i="15" s="1"/>
  <c r="Q134" i="15"/>
  <c r="P134" i="15"/>
  <c r="O134" i="15"/>
  <c r="G135" i="12" s="1"/>
  <c r="N134" i="15"/>
  <c r="M134" i="15"/>
  <c r="M133" i="15" s="1"/>
  <c r="L134" i="15"/>
  <c r="K134" i="15"/>
  <c r="J134" i="15"/>
  <c r="J133" i="15" s="1"/>
  <c r="I134" i="15"/>
  <c r="I133" i="15" s="1"/>
  <c r="H134" i="15"/>
  <c r="G134" i="15"/>
  <c r="G133" i="15" s="1"/>
  <c r="F134" i="15"/>
  <c r="F133" i="15" s="1"/>
  <c r="BM133" i="15"/>
  <c r="BL133" i="15"/>
  <c r="AC133" i="15"/>
  <c r="AB133" i="15"/>
  <c r="AA133" i="15"/>
  <c r="X133" i="15"/>
  <c r="W133" i="15"/>
  <c r="I134" i="12" s="1"/>
  <c r="V133" i="15"/>
  <c r="H134" i="12" s="1"/>
  <c r="Q133" i="15"/>
  <c r="P133" i="15"/>
  <c r="O133" i="15"/>
  <c r="G134" i="12" s="1"/>
  <c r="L133" i="15"/>
  <c r="K133" i="15"/>
  <c r="H133" i="15"/>
  <c r="BK132" i="15"/>
  <c r="U133" i="12" s="1"/>
  <c r="BJ132" i="15"/>
  <c r="T133" i="12" s="1"/>
  <c r="BI132" i="15"/>
  <c r="S133" i="12" s="1"/>
  <c r="BH132" i="15"/>
  <c r="R133" i="12" s="1"/>
  <c r="AS132" i="15"/>
  <c r="AU132" i="15" s="1"/>
  <c r="AR132" i="15"/>
  <c r="AT132" i="15" s="1"/>
  <c r="AV132" i="15" s="1"/>
  <c r="AG132" i="15"/>
  <c r="AI132" i="15" s="1"/>
  <c r="AF132" i="15"/>
  <c r="AH132" i="15" s="1"/>
  <c r="AJ132" i="15" s="1"/>
  <c r="AL132" i="15" s="1"/>
  <c r="BG131" i="15"/>
  <c r="BI131" i="15" s="1"/>
  <c r="BF131" i="15"/>
  <c r="BH131" i="15" s="1"/>
  <c r="R132" i="12" s="1"/>
  <c r="BE131" i="15"/>
  <c r="Q132" i="12" s="1"/>
  <c r="BD131" i="15"/>
  <c r="P132" i="12" s="1"/>
  <c r="BC131" i="15"/>
  <c r="BB131" i="15"/>
  <c r="BA131" i="15"/>
  <c r="AZ131" i="15"/>
  <c r="AY131" i="15"/>
  <c r="AX131" i="15"/>
  <c r="AW131" i="15"/>
  <c r="O132" i="12" s="1"/>
  <c r="AV131" i="15"/>
  <c r="N132" i="12" s="1"/>
  <c r="AU131" i="15"/>
  <c r="AT131" i="15"/>
  <c r="AS131" i="15"/>
  <c r="AR131" i="15"/>
  <c r="AQ131" i="15"/>
  <c r="AP131" i="15"/>
  <c r="AO131" i="15"/>
  <c r="AN131" i="15"/>
  <c r="AM131" i="15"/>
  <c r="M132" i="12" s="1"/>
  <c r="AL131" i="15"/>
  <c r="L132" i="12" s="1"/>
  <c r="AK131" i="15"/>
  <c r="AJ131" i="15"/>
  <c r="AI131" i="15"/>
  <c r="AH131" i="15"/>
  <c r="AG131" i="15"/>
  <c r="AF131" i="15"/>
  <c r="BE130" i="15"/>
  <c r="Q131" i="12" s="1"/>
  <c r="BD130" i="15"/>
  <c r="P131" i="12" s="1"/>
  <c r="BC130" i="15"/>
  <c r="BB130" i="15"/>
  <c r="BA130" i="15"/>
  <c r="AZ130" i="15"/>
  <c r="AY130" i="15"/>
  <c r="AX130" i="15"/>
  <c r="AW130" i="15"/>
  <c r="O131" i="12" s="1"/>
  <c r="AV130" i="15"/>
  <c r="N131" i="12" s="1"/>
  <c r="AU130" i="15"/>
  <c r="AT130" i="15"/>
  <c r="AS130" i="15"/>
  <c r="AR130" i="15"/>
  <c r="AQ130" i="15"/>
  <c r="AP130" i="15"/>
  <c r="AO130" i="15"/>
  <c r="AN130" i="15"/>
  <c r="AM130" i="15"/>
  <c r="M131" i="12" s="1"/>
  <c r="AL130" i="15"/>
  <c r="L131" i="12" s="1"/>
  <c r="AK130" i="15"/>
  <c r="AJ130" i="15"/>
  <c r="AI130" i="15"/>
  <c r="AH130" i="15"/>
  <c r="AG130" i="15"/>
  <c r="AF130" i="15"/>
  <c r="AE130" i="15"/>
  <c r="K131" i="12" s="1"/>
  <c r="AD130" i="15"/>
  <c r="AC130" i="15"/>
  <c r="AB130" i="15"/>
  <c r="AA130" i="15"/>
  <c r="Z130" i="15"/>
  <c r="BC129" i="15"/>
  <c r="BB129" i="15"/>
  <c r="BD129" i="15" s="1"/>
  <c r="BA129" i="15"/>
  <c r="AZ129" i="15"/>
  <c r="AY129" i="15"/>
  <c r="AX129" i="15"/>
  <c r="AW129" i="15"/>
  <c r="O130" i="12" s="1"/>
  <c r="AV129" i="15"/>
  <c r="AU129" i="15"/>
  <c r="AT129" i="15"/>
  <c r="AS129" i="15"/>
  <c r="AR129" i="15"/>
  <c r="AQ129" i="15"/>
  <c r="AP129" i="15"/>
  <c r="AO129" i="15"/>
  <c r="AN129" i="15"/>
  <c r="AM129" i="15"/>
  <c r="M130" i="12" s="1"/>
  <c r="AL129" i="15"/>
  <c r="AK129" i="15"/>
  <c r="AJ129" i="15"/>
  <c r="AI129" i="15"/>
  <c r="AH129" i="15"/>
  <c r="AG129" i="15"/>
  <c r="AF129" i="15"/>
  <c r="AE129" i="15"/>
  <c r="AD129" i="15"/>
  <c r="J130" i="12" s="1"/>
  <c r="AC129" i="15"/>
  <c r="AB129" i="15"/>
  <c r="AA129" i="15"/>
  <c r="Z129" i="15"/>
  <c r="Y129" i="15"/>
  <c r="Y128" i="15" s="1"/>
  <c r="X129" i="15"/>
  <c r="X128" i="15" s="1"/>
  <c r="BO128" i="15"/>
  <c r="BN128" i="15"/>
  <c r="BM128" i="15"/>
  <c r="BL128" i="15"/>
  <c r="W128" i="15"/>
  <c r="I129" i="12" s="1"/>
  <c r="V128" i="15"/>
  <c r="H129" i="12" s="1"/>
  <c r="U128" i="15"/>
  <c r="T128" i="15"/>
  <c r="S128" i="15"/>
  <c r="R128" i="15"/>
  <c r="Q128" i="15"/>
  <c r="P128" i="15"/>
  <c r="O128" i="15"/>
  <c r="G129" i="12" s="1"/>
  <c r="N128" i="15"/>
  <c r="F129" i="12" s="1"/>
  <c r="M128" i="15"/>
  <c r="L128" i="15"/>
  <c r="L119" i="15" s="1"/>
  <c r="K128" i="15"/>
  <c r="J128" i="15"/>
  <c r="I128" i="15"/>
  <c r="H128" i="15"/>
  <c r="G128" i="15"/>
  <c r="F128" i="15"/>
  <c r="BC127" i="15"/>
  <c r="BE127" i="15" s="1"/>
  <c r="BB127" i="15"/>
  <c r="BD127" i="15" s="1"/>
  <c r="BA127" i="15"/>
  <c r="AZ127" i="15"/>
  <c r="AY127" i="15"/>
  <c r="AX127" i="15"/>
  <c r="AW127" i="15"/>
  <c r="O128" i="12" s="1"/>
  <c r="AV127" i="15"/>
  <c r="N128" i="12" s="1"/>
  <c r="AU127" i="15"/>
  <c r="AT127" i="15"/>
  <c r="AS127" i="15"/>
  <c r="AR127" i="15"/>
  <c r="AQ127" i="15"/>
  <c r="AP127" i="15"/>
  <c r="AO127" i="15"/>
  <c r="AN127" i="15"/>
  <c r="AM127" i="15"/>
  <c r="M128" i="12" s="1"/>
  <c r="AL127" i="15"/>
  <c r="L128" i="12" s="1"/>
  <c r="AK127" i="15"/>
  <c r="AJ127" i="15"/>
  <c r="AI127" i="15"/>
  <c r="AH127" i="15"/>
  <c r="AG127" i="15"/>
  <c r="AF127" i="15"/>
  <c r="AE127" i="15"/>
  <c r="K128" i="12" s="1"/>
  <c r="AD127" i="15"/>
  <c r="J128" i="12" s="1"/>
  <c r="AC127" i="15"/>
  <c r="AB127" i="15"/>
  <c r="AA127" i="15"/>
  <c r="Z127" i="15"/>
  <c r="Y127" i="15"/>
  <c r="X127" i="15"/>
  <c r="BC126" i="15"/>
  <c r="BE126" i="15" s="1"/>
  <c r="Q127" i="12" s="1"/>
  <c r="BB126" i="15"/>
  <c r="BD126" i="15" s="1"/>
  <c r="BA126" i="15"/>
  <c r="BA125" i="15" s="1"/>
  <c r="AZ126" i="15"/>
  <c r="AZ125" i="15" s="1"/>
  <c r="AY126" i="15"/>
  <c r="AY125" i="15" s="1"/>
  <c r="AX126" i="15"/>
  <c r="AX125" i="15" s="1"/>
  <c r="AW126" i="15"/>
  <c r="O127" i="12" s="1"/>
  <c r="AV126" i="15"/>
  <c r="AU126" i="15"/>
  <c r="AU125" i="15" s="1"/>
  <c r="AT126" i="15"/>
  <c r="AS126" i="15"/>
  <c r="AS125" i="15" s="1"/>
  <c r="AR126" i="15"/>
  <c r="AR125" i="15" s="1"/>
  <c r="AQ126" i="15"/>
  <c r="AQ125" i="15" s="1"/>
  <c r="AP126" i="15"/>
  <c r="AP125" i="15" s="1"/>
  <c r="AO126" i="15"/>
  <c r="AO125" i="15" s="1"/>
  <c r="AN126" i="15"/>
  <c r="AN125" i="15" s="1"/>
  <c r="AM126" i="15"/>
  <c r="M127" i="12" s="1"/>
  <c r="AL126" i="15"/>
  <c r="L127" i="12" s="1"/>
  <c r="AK126" i="15"/>
  <c r="AK125" i="15" s="1"/>
  <c r="AJ126" i="15"/>
  <c r="AJ125" i="15" s="1"/>
  <c r="AI126" i="15"/>
  <c r="AI125" i="15" s="1"/>
  <c r="AH126" i="15"/>
  <c r="AH125" i="15" s="1"/>
  <c r="AG126" i="15"/>
  <c r="AG125" i="15" s="1"/>
  <c r="AF126" i="15"/>
  <c r="AF125" i="15" s="1"/>
  <c r="AE126" i="15"/>
  <c r="K127" i="12" s="1"/>
  <c r="AD126" i="15"/>
  <c r="J127" i="12" s="1"/>
  <c r="AC126" i="15"/>
  <c r="AC125" i="15" s="1"/>
  <c r="AB126" i="15"/>
  <c r="AB125" i="15" s="1"/>
  <c r="AA126" i="15"/>
  <c r="AA125" i="15" s="1"/>
  <c r="Z126" i="15"/>
  <c r="Z125" i="15" s="1"/>
  <c r="Y126" i="15"/>
  <c r="Y125" i="15" s="1"/>
  <c r="X126" i="15"/>
  <c r="X125" i="15" s="1"/>
  <c r="BO125" i="15"/>
  <c r="BN125" i="15"/>
  <c r="BN119" i="15" s="1"/>
  <c r="BM125" i="15"/>
  <c r="BL125" i="15"/>
  <c r="W125" i="15"/>
  <c r="I126" i="12" s="1"/>
  <c r="V125" i="15"/>
  <c r="H126" i="12" s="1"/>
  <c r="U125" i="15"/>
  <c r="T125" i="15"/>
  <c r="S125" i="15"/>
  <c r="R125" i="15"/>
  <c r="Q125" i="15"/>
  <c r="P125" i="15"/>
  <c r="O125" i="15"/>
  <c r="G126" i="12" s="1"/>
  <c r="N125" i="15"/>
  <c r="F126" i="12" s="1"/>
  <c r="M125" i="15"/>
  <c r="M119" i="15" s="1"/>
  <c r="L125" i="15"/>
  <c r="K125" i="15"/>
  <c r="J125" i="15"/>
  <c r="I125" i="15"/>
  <c r="H125" i="15"/>
  <c r="G125" i="15"/>
  <c r="F125" i="15"/>
  <c r="F119" i="15" s="1"/>
  <c r="AE124" i="15"/>
  <c r="AC124" i="15"/>
  <c r="AA124" i="15"/>
  <c r="Z124" i="15"/>
  <c r="AB124" i="15" s="1"/>
  <c r="AD124" i="15" s="1"/>
  <c r="Y124" i="15"/>
  <c r="X124" i="15"/>
  <c r="AE123" i="15"/>
  <c r="K124" i="12" s="1"/>
  <c r="AC123" i="15"/>
  <c r="AA123" i="15"/>
  <c r="Z123" i="15"/>
  <c r="AB123" i="15" s="1"/>
  <c r="AD123" i="15" s="1"/>
  <c r="Y123" i="15"/>
  <c r="X123" i="15"/>
  <c r="AS122" i="15"/>
  <c r="AU122" i="15" s="1"/>
  <c r="AW122" i="15" s="1"/>
  <c r="AQ122" i="15"/>
  <c r="AO122" i="15"/>
  <c r="AN122" i="15"/>
  <c r="AP122" i="15" s="1"/>
  <c r="AR122" i="15" s="1"/>
  <c r="AT122" i="15" s="1"/>
  <c r="AV122" i="15" s="1"/>
  <c r="AM122" i="15"/>
  <c r="M123" i="12" s="1"/>
  <c r="AL122" i="15"/>
  <c r="L123" i="12" s="1"/>
  <c r="AK122" i="15"/>
  <c r="AJ122" i="15"/>
  <c r="AI122" i="15"/>
  <c r="AH122" i="15"/>
  <c r="AG122" i="15"/>
  <c r="AF122" i="15"/>
  <c r="AE122" i="15"/>
  <c r="AD122" i="15"/>
  <c r="J123" i="12" s="1"/>
  <c r="AC122" i="15"/>
  <c r="AB122" i="15"/>
  <c r="AA122" i="15"/>
  <c r="Z122" i="15"/>
  <c r="Y122" i="15"/>
  <c r="X122" i="15"/>
  <c r="W122" i="15"/>
  <c r="I123" i="12" s="1"/>
  <c r="V122" i="15"/>
  <c r="H123" i="12" s="1"/>
  <c r="U122" i="15"/>
  <c r="T122" i="15"/>
  <c r="AI121" i="15"/>
  <c r="AK121" i="15" s="1"/>
  <c r="AM121" i="15" s="1"/>
  <c r="AG121" i="15"/>
  <c r="K122" i="12"/>
  <c r="AC121" i="15"/>
  <c r="AA121" i="15"/>
  <c r="Z121" i="15"/>
  <c r="AB121" i="15" s="1"/>
  <c r="AD121" i="15" s="1"/>
  <c r="J122" i="12" s="1"/>
  <c r="Y121" i="15"/>
  <c r="X121" i="15"/>
  <c r="W121" i="15"/>
  <c r="I122" i="12" s="1"/>
  <c r="V121" i="15"/>
  <c r="H122" i="12" s="1"/>
  <c r="U121" i="15"/>
  <c r="T121" i="15"/>
  <c r="BO120" i="15"/>
  <c r="BN120" i="15"/>
  <c r="BM120" i="15"/>
  <c r="BM119" i="15" s="1"/>
  <c r="BL120" i="15"/>
  <c r="BL119" i="15" s="1"/>
  <c r="S120" i="15"/>
  <c r="R120" i="15"/>
  <c r="Q120" i="15"/>
  <c r="P120" i="15"/>
  <c r="P119" i="15" s="1"/>
  <c r="O120" i="15"/>
  <c r="N120" i="15"/>
  <c r="F121" i="12" s="1"/>
  <c r="M120" i="15"/>
  <c r="L120" i="15"/>
  <c r="K120" i="15"/>
  <c r="K119" i="15" s="1"/>
  <c r="J120" i="15"/>
  <c r="I120" i="15"/>
  <c r="I119" i="15" s="1"/>
  <c r="H120" i="15"/>
  <c r="H119" i="15" s="1"/>
  <c r="G120" i="15"/>
  <c r="F120" i="15"/>
  <c r="BO119" i="15"/>
  <c r="S119" i="15"/>
  <c r="Q119" i="15"/>
  <c r="J119" i="15"/>
  <c r="G119" i="15"/>
  <c r="BK118" i="15"/>
  <c r="U119" i="12" s="1"/>
  <c r="BJ118" i="15"/>
  <c r="T119" i="12" s="1"/>
  <c r="BI118" i="15"/>
  <c r="S119" i="12" s="1"/>
  <c r="BH118" i="15"/>
  <c r="R119" i="12" s="1"/>
  <c r="AS118" i="15"/>
  <c r="AU118" i="15" s="1"/>
  <c r="AR118" i="15"/>
  <c r="AT118" i="15" s="1"/>
  <c r="AG118" i="15"/>
  <c r="AI118" i="15" s="1"/>
  <c r="AF118" i="15"/>
  <c r="AH118" i="15" s="1"/>
  <c r="BG117" i="15"/>
  <c r="BI117" i="15" s="1"/>
  <c r="BF117" i="15"/>
  <c r="BH117" i="15" s="1"/>
  <c r="BE117" i="15"/>
  <c r="Q118" i="12" s="1"/>
  <c r="BD117" i="15"/>
  <c r="P118" i="12" s="1"/>
  <c r="BC117" i="15"/>
  <c r="BB117" i="15"/>
  <c r="BE116" i="15"/>
  <c r="BD116" i="15"/>
  <c r="P117" i="12" s="1"/>
  <c r="BC116" i="15"/>
  <c r="BB116" i="15"/>
  <c r="BA116" i="15"/>
  <c r="AZ116" i="15"/>
  <c r="BE115" i="15"/>
  <c r="Q116" i="12" s="1"/>
  <c r="BD115" i="15"/>
  <c r="P116" i="12" s="1"/>
  <c r="BC115" i="15"/>
  <c r="BB115" i="15"/>
  <c r="BA115" i="15"/>
  <c r="AZ115" i="15"/>
  <c r="AY115" i="15"/>
  <c r="AX115" i="15"/>
  <c r="BO114" i="15"/>
  <c r="BN114" i="15"/>
  <c r="BM114" i="15"/>
  <c r="BL114" i="15"/>
  <c r="AE114" i="15"/>
  <c r="K115" i="12" s="1"/>
  <c r="AD114" i="15"/>
  <c r="J115" i="12" s="1"/>
  <c r="AC114" i="15"/>
  <c r="AB114" i="15"/>
  <c r="AA114" i="15"/>
  <c r="Z114" i="15"/>
  <c r="Y114" i="15"/>
  <c r="X114" i="15"/>
  <c r="W114" i="15"/>
  <c r="I115" i="12" s="1"/>
  <c r="V114" i="15"/>
  <c r="H115" i="12" s="1"/>
  <c r="U114" i="15"/>
  <c r="T114" i="15"/>
  <c r="S114" i="15"/>
  <c r="R114" i="15"/>
  <c r="Q114" i="15"/>
  <c r="P114" i="15"/>
  <c r="O114" i="15"/>
  <c r="G115" i="12" s="1"/>
  <c r="N114" i="15"/>
  <c r="F115" i="12" s="1"/>
  <c r="M114" i="15"/>
  <c r="L114" i="15"/>
  <c r="K114" i="15"/>
  <c r="J114" i="15"/>
  <c r="I114" i="15"/>
  <c r="H114" i="15"/>
  <c r="G114" i="15"/>
  <c r="F114" i="15"/>
  <c r="BC113" i="15"/>
  <c r="BE113" i="15" s="1"/>
  <c r="BB113" i="15"/>
  <c r="BA113" i="15"/>
  <c r="AZ113" i="15"/>
  <c r="AY113" i="15"/>
  <c r="AX113" i="15"/>
  <c r="AW113" i="15"/>
  <c r="O114" i="12" s="1"/>
  <c r="AV113" i="15"/>
  <c r="N114" i="12" s="1"/>
  <c r="AU113" i="15"/>
  <c r="AT113" i="15"/>
  <c r="BC112" i="15"/>
  <c r="BB112" i="15"/>
  <c r="BD112" i="15" s="1"/>
  <c r="BA112" i="15"/>
  <c r="AZ112" i="15"/>
  <c r="AY112" i="15"/>
  <c r="AX112" i="15"/>
  <c r="AW112" i="15"/>
  <c r="O113" i="12" s="1"/>
  <c r="AV112" i="15"/>
  <c r="N113" i="12" s="1"/>
  <c r="AU112" i="15"/>
  <c r="AT112" i="15"/>
  <c r="AS112" i="15"/>
  <c r="AR112" i="15"/>
  <c r="AQ112" i="15"/>
  <c r="AP112" i="15"/>
  <c r="AO112" i="15"/>
  <c r="AN112" i="15"/>
  <c r="AM112" i="15"/>
  <c r="M113" i="12" s="1"/>
  <c r="AL112" i="15"/>
  <c r="L113" i="12" s="1"/>
  <c r="BC111" i="15"/>
  <c r="BE111" i="15" s="1"/>
  <c r="BB111" i="15"/>
  <c r="BD111" i="15" s="1"/>
  <c r="BA111" i="15"/>
  <c r="AZ111" i="15"/>
  <c r="AY111" i="15"/>
  <c r="AX111" i="15"/>
  <c r="AW111" i="15"/>
  <c r="O112" i="12" s="1"/>
  <c r="AV111" i="15"/>
  <c r="N112" i="12" s="1"/>
  <c r="AU111" i="15"/>
  <c r="AT111" i="15"/>
  <c r="AS111" i="15"/>
  <c r="AR111" i="15"/>
  <c r="AQ111" i="15"/>
  <c r="AP111" i="15"/>
  <c r="AO111" i="15"/>
  <c r="AN111" i="15"/>
  <c r="AM111" i="15"/>
  <c r="M112" i="12" s="1"/>
  <c r="AL111" i="15"/>
  <c r="L112" i="12" s="1"/>
  <c r="AK111" i="15"/>
  <c r="AJ111" i="15"/>
  <c r="AI111" i="15"/>
  <c r="AH111" i="15"/>
  <c r="AG111" i="15"/>
  <c r="AF111" i="15"/>
  <c r="BC110" i="15"/>
  <c r="BE110" i="15" s="1"/>
  <c r="Q111" i="12" s="1"/>
  <c r="BB110" i="15"/>
  <c r="BD110" i="15" s="1"/>
  <c r="P111" i="12" s="1"/>
  <c r="BA110" i="15"/>
  <c r="AZ110" i="15"/>
  <c r="AY110" i="15"/>
  <c r="AX110" i="15"/>
  <c r="AW110" i="15"/>
  <c r="O111" i="12" s="1"/>
  <c r="AV110" i="15"/>
  <c r="AU110" i="15"/>
  <c r="AT110" i="15"/>
  <c r="AS110" i="15"/>
  <c r="AR110" i="15"/>
  <c r="AQ110" i="15"/>
  <c r="AP110" i="15"/>
  <c r="AO110" i="15"/>
  <c r="AN110" i="15"/>
  <c r="AM110" i="15"/>
  <c r="AL110" i="15"/>
  <c r="L111" i="12" s="1"/>
  <c r="AK110" i="15"/>
  <c r="AK109" i="15" s="1"/>
  <c r="AJ110" i="15"/>
  <c r="AJ109" i="15" s="1"/>
  <c r="AI110" i="15"/>
  <c r="AI109" i="15" s="1"/>
  <c r="AH110" i="15"/>
  <c r="AH109" i="15" s="1"/>
  <c r="AG110" i="15"/>
  <c r="AF110" i="15"/>
  <c r="AF109" i="15" s="1"/>
  <c r="AE110" i="15"/>
  <c r="K111" i="12" s="1"/>
  <c r="AD110" i="15"/>
  <c r="J111" i="12" s="1"/>
  <c r="AC110" i="15"/>
  <c r="AC109" i="15" s="1"/>
  <c r="AB110" i="15"/>
  <c r="AB109" i="15" s="1"/>
  <c r="AA110" i="15"/>
  <c r="AA109" i="15" s="1"/>
  <c r="Z110" i="15"/>
  <c r="Z109" i="15" s="1"/>
  <c r="Y110" i="15"/>
  <c r="Y109" i="15" s="1"/>
  <c r="X110" i="15"/>
  <c r="X109" i="15" s="1"/>
  <c r="BO109" i="15"/>
  <c r="BN109" i="15"/>
  <c r="BM109" i="15"/>
  <c r="BL109" i="15"/>
  <c r="W109" i="15"/>
  <c r="I110" i="12" s="1"/>
  <c r="V109" i="15"/>
  <c r="H110" i="12" s="1"/>
  <c r="U109" i="15"/>
  <c r="T109" i="15"/>
  <c r="S109" i="15"/>
  <c r="R109" i="15"/>
  <c r="Q109" i="15"/>
  <c r="P109" i="15"/>
  <c r="O109" i="15"/>
  <c r="G110" i="12" s="1"/>
  <c r="N109" i="15"/>
  <c r="F110" i="12" s="1"/>
  <c r="M109" i="15"/>
  <c r="L109" i="15"/>
  <c r="K109" i="15"/>
  <c r="J109" i="15"/>
  <c r="I109" i="15"/>
  <c r="H109" i="15"/>
  <c r="G109" i="15"/>
  <c r="F109" i="15"/>
  <c r="AE108" i="15"/>
  <c r="K109" i="12" s="1"/>
  <c r="AD108" i="15"/>
  <c r="AC108" i="15"/>
  <c r="AB108" i="15"/>
  <c r="AA108" i="15"/>
  <c r="Z108" i="15"/>
  <c r="Y108" i="15"/>
  <c r="X108" i="15"/>
  <c r="AC107" i="15"/>
  <c r="AE107" i="15" s="1"/>
  <c r="K108" i="12" s="1"/>
  <c r="AB107" i="15"/>
  <c r="AD107" i="15" s="1"/>
  <c r="J108" i="12" s="1"/>
  <c r="AA107" i="15"/>
  <c r="Z107" i="15"/>
  <c r="Y107" i="15"/>
  <c r="X107" i="15"/>
  <c r="W107" i="15"/>
  <c r="I108" i="12" s="1"/>
  <c r="V107" i="15"/>
  <c r="H108" i="12" s="1"/>
  <c r="AO106" i="15"/>
  <c r="AQ106" i="15" s="1"/>
  <c r="AS106" i="15" s="1"/>
  <c r="AU106" i="15" s="1"/>
  <c r="AW106" i="15" s="1"/>
  <c r="AN106" i="15"/>
  <c r="AM106" i="15"/>
  <c r="M107" i="12" s="1"/>
  <c r="AL106" i="15"/>
  <c r="L107" i="12" s="1"/>
  <c r="AK106" i="15"/>
  <c r="AJ106" i="15"/>
  <c r="AI106" i="15"/>
  <c r="AH106" i="15"/>
  <c r="AG106" i="15"/>
  <c r="AF106" i="15"/>
  <c r="AE106" i="15"/>
  <c r="AD106" i="15"/>
  <c r="J107" i="12" s="1"/>
  <c r="AC106" i="15"/>
  <c r="AB106" i="15"/>
  <c r="AA106" i="15"/>
  <c r="Z106" i="15"/>
  <c r="Y106" i="15"/>
  <c r="X106" i="15"/>
  <c r="W106" i="15"/>
  <c r="I107" i="12" s="1"/>
  <c r="V106" i="15"/>
  <c r="H107" i="12" s="1"/>
  <c r="U106" i="15"/>
  <c r="T106" i="15"/>
  <c r="AO105" i="15"/>
  <c r="AQ105" i="15" s="1"/>
  <c r="AN105" i="15"/>
  <c r="AP105" i="15" s="1"/>
  <c r="AR105" i="15" s="1"/>
  <c r="AM105" i="15"/>
  <c r="M106" i="12" s="1"/>
  <c r="AL105" i="15"/>
  <c r="L106" i="12" s="1"/>
  <c r="AK105" i="15"/>
  <c r="AJ105" i="15"/>
  <c r="AI105" i="15"/>
  <c r="AH105" i="15"/>
  <c r="AG105" i="15"/>
  <c r="AF105" i="15"/>
  <c r="AE105" i="15"/>
  <c r="K106" i="12" s="1"/>
  <c r="AD105" i="15"/>
  <c r="J106" i="12" s="1"/>
  <c r="AC105" i="15"/>
  <c r="AB105" i="15"/>
  <c r="AA105" i="15"/>
  <c r="Z105" i="15"/>
  <c r="Y105" i="15"/>
  <c r="X105" i="15"/>
  <c r="W105" i="15"/>
  <c r="I106" i="12" s="1"/>
  <c r="V105" i="15"/>
  <c r="H106" i="12" s="1"/>
  <c r="U105" i="15"/>
  <c r="T105" i="15"/>
  <c r="BO104" i="15"/>
  <c r="BN104" i="15"/>
  <c r="BM104" i="15"/>
  <c r="BL104" i="15"/>
  <c r="BL103" i="15" s="1"/>
  <c r="S104" i="15"/>
  <c r="S103" i="15" s="1"/>
  <c r="R104" i="15"/>
  <c r="Q104" i="15"/>
  <c r="Q103" i="15" s="1"/>
  <c r="P104" i="15"/>
  <c r="O104" i="15"/>
  <c r="N104" i="15"/>
  <c r="F105" i="12" s="1"/>
  <c r="M104" i="15"/>
  <c r="M103" i="15" s="1"/>
  <c r="L104" i="15"/>
  <c r="L103" i="15" s="1"/>
  <c r="K104" i="15"/>
  <c r="J104" i="15"/>
  <c r="J103" i="15" s="1"/>
  <c r="I104" i="15"/>
  <c r="H104" i="15"/>
  <c r="G104" i="15"/>
  <c r="F104" i="15"/>
  <c r="BO103" i="15"/>
  <c r="BM103" i="15"/>
  <c r="P103" i="15"/>
  <c r="N103" i="15"/>
  <c r="F104" i="12" s="1"/>
  <c r="I103" i="15"/>
  <c r="H103" i="15"/>
  <c r="G103" i="15"/>
  <c r="BI102" i="15"/>
  <c r="S103" i="12" s="1"/>
  <c r="BH102" i="15"/>
  <c r="R103" i="12" s="1"/>
  <c r="BG102" i="15"/>
  <c r="BF102" i="15"/>
  <c r="AS102" i="15"/>
  <c r="AU102" i="15" s="1"/>
  <c r="AW102" i="15" s="1"/>
  <c r="AR102" i="15"/>
  <c r="AT102" i="15" s="1"/>
  <c r="AV102" i="15" s="1"/>
  <c r="AG102" i="15"/>
  <c r="AI102" i="15" s="1"/>
  <c r="AK102" i="15" s="1"/>
  <c r="AM102" i="15" s="1"/>
  <c r="AF102" i="15"/>
  <c r="AH102" i="15" s="1"/>
  <c r="AJ102" i="15" s="1"/>
  <c r="AL102" i="15" s="1"/>
  <c r="BG101" i="15"/>
  <c r="BI101" i="15" s="1"/>
  <c r="BF101" i="15"/>
  <c r="BH101" i="15" s="1"/>
  <c r="BE101" i="15"/>
  <c r="Q102" i="12" s="1"/>
  <c r="BD101" i="15"/>
  <c r="P102" i="12" s="1"/>
  <c r="BC101" i="15"/>
  <c r="BB101" i="15"/>
  <c r="BA101" i="15"/>
  <c r="AZ101" i="15"/>
  <c r="AY101" i="15"/>
  <c r="AX101" i="15"/>
  <c r="AW101" i="15"/>
  <c r="O102" i="12" s="1"/>
  <c r="AV101" i="15"/>
  <c r="N102" i="12" s="1"/>
  <c r="AU101" i="15"/>
  <c r="AT101" i="15"/>
  <c r="AS101" i="15"/>
  <c r="AR101" i="15"/>
  <c r="AQ101" i="15"/>
  <c r="AP101" i="15"/>
  <c r="AO101" i="15"/>
  <c r="AN101" i="15"/>
  <c r="AM101" i="15"/>
  <c r="M102" i="12" s="1"/>
  <c r="AL101" i="15"/>
  <c r="L102" i="12" s="1"/>
  <c r="AK101" i="15"/>
  <c r="AJ101" i="15"/>
  <c r="BE100" i="15"/>
  <c r="Q101" i="12" s="1"/>
  <c r="BD100" i="15"/>
  <c r="P101" i="12" s="1"/>
  <c r="BC100" i="15"/>
  <c r="BB100" i="15"/>
  <c r="BA100" i="15"/>
  <c r="AZ100" i="15"/>
  <c r="AY100" i="15"/>
  <c r="AX100" i="15"/>
  <c r="AW100" i="15"/>
  <c r="O101" i="12" s="1"/>
  <c r="AV100" i="15"/>
  <c r="N101" i="12" s="1"/>
  <c r="AU100" i="15"/>
  <c r="AT100" i="15"/>
  <c r="AS100" i="15"/>
  <c r="AR100" i="15"/>
  <c r="AQ100" i="15"/>
  <c r="AP100" i="15"/>
  <c r="AO100" i="15"/>
  <c r="AN100" i="15"/>
  <c r="AM100" i="15"/>
  <c r="M101" i="12" s="1"/>
  <c r="AL100" i="15"/>
  <c r="L101" i="12" s="1"/>
  <c r="AK100" i="15"/>
  <c r="AJ100" i="15"/>
  <c r="AI100" i="15"/>
  <c r="AH100" i="15"/>
  <c r="BC99" i="15"/>
  <c r="BB99" i="15"/>
  <c r="BD99" i="15" s="1"/>
  <c r="BA99" i="15"/>
  <c r="AZ99" i="15"/>
  <c r="AY99" i="15"/>
  <c r="AX99" i="15"/>
  <c r="AW99" i="15"/>
  <c r="AV99" i="15"/>
  <c r="N100" i="12" s="1"/>
  <c r="AU99" i="15"/>
  <c r="AT99" i="15"/>
  <c r="AS99" i="15"/>
  <c r="AR99" i="15"/>
  <c r="AQ99" i="15"/>
  <c r="AP99" i="15"/>
  <c r="AO99" i="15"/>
  <c r="AN99" i="15"/>
  <c r="AM99" i="15"/>
  <c r="M100" i="12" s="1"/>
  <c r="AL99" i="15"/>
  <c r="L100" i="12" s="1"/>
  <c r="AK99" i="15"/>
  <c r="AJ99" i="15"/>
  <c r="AI99" i="15"/>
  <c r="AH99" i="15"/>
  <c r="AG99" i="15"/>
  <c r="AF99" i="15"/>
  <c r="AF98" i="15" s="1"/>
  <c r="BO98" i="15"/>
  <c r="BN98" i="15"/>
  <c r="BM98" i="15"/>
  <c r="BL98" i="15"/>
  <c r="AE98" i="15"/>
  <c r="K99" i="12" s="1"/>
  <c r="AD98" i="15"/>
  <c r="J99" i="12" s="1"/>
  <c r="AC98" i="15"/>
  <c r="AB98" i="15"/>
  <c r="AA98" i="15"/>
  <c r="Z98" i="15"/>
  <c r="Y98" i="15"/>
  <c r="X98" i="15"/>
  <c r="W98" i="15"/>
  <c r="I99" i="12" s="1"/>
  <c r="V98" i="15"/>
  <c r="H99" i="12" s="1"/>
  <c r="U98" i="15"/>
  <c r="T98" i="15"/>
  <c r="S98" i="15"/>
  <c r="R98" i="15"/>
  <c r="Q98" i="15"/>
  <c r="P98" i="15"/>
  <c r="O98" i="15"/>
  <c r="G99" i="12" s="1"/>
  <c r="N98" i="15"/>
  <c r="F99" i="12" s="1"/>
  <c r="M98" i="15"/>
  <c r="L98" i="15"/>
  <c r="K98" i="15"/>
  <c r="J98" i="15"/>
  <c r="I98" i="15"/>
  <c r="H98" i="15"/>
  <c r="G98" i="15"/>
  <c r="F98" i="15"/>
  <c r="BC97" i="15"/>
  <c r="BE97" i="15" s="1"/>
  <c r="BB97" i="15"/>
  <c r="BD97" i="15" s="1"/>
  <c r="BA97" i="15"/>
  <c r="AZ97" i="15"/>
  <c r="AY97" i="15"/>
  <c r="AX97" i="15"/>
  <c r="AW97" i="15"/>
  <c r="O98" i="12" s="1"/>
  <c r="AV97" i="15"/>
  <c r="N98" i="12" s="1"/>
  <c r="BC96" i="15"/>
  <c r="BE96" i="15" s="1"/>
  <c r="BB96" i="15"/>
  <c r="BD96" i="15" s="1"/>
  <c r="BA96" i="15"/>
  <c r="AZ96" i="15"/>
  <c r="AY96" i="15"/>
  <c r="AX96" i="15"/>
  <c r="AW96" i="15"/>
  <c r="O97" i="12" s="1"/>
  <c r="AV96" i="15"/>
  <c r="N97" i="12" s="1"/>
  <c r="AU96" i="15"/>
  <c r="AT96" i="15"/>
  <c r="AS96" i="15"/>
  <c r="AR96" i="15"/>
  <c r="AQ96" i="15"/>
  <c r="AP96" i="15"/>
  <c r="AO96" i="15"/>
  <c r="AN96" i="15"/>
  <c r="AM96" i="15"/>
  <c r="M97" i="12" s="1"/>
  <c r="AL96" i="15"/>
  <c r="L97" i="12" s="1"/>
  <c r="AK96" i="15"/>
  <c r="AJ96" i="15"/>
  <c r="AI96" i="15"/>
  <c r="AH96" i="15"/>
  <c r="AG96" i="15"/>
  <c r="AF96" i="15"/>
  <c r="AE96" i="15"/>
  <c r="K97" i="12" s="1"/>
  <c r="AD96" i="15"/>
  <c r="J97" i="12" s="1"/>
  <c r="BC95" i="15"/>
  <c r="BE95" i="15" s="1"/>
  <c r="BB95" i="15"/>
  <c r="BD95" i="15" s="1"/>
  <c r="BA95" i="15"/>
  <c r="AZ95" i="15"/>
  <c r="AY95" i="15"/>
  <c r="AX95" i="15"/>
  <c r="AW95" i="15"/>
  <c r="O96" i="12" s="1"/>
  <c r="AV95" i="15"/>
  <c r="N96" i="12" s="1"/>
  <c r="AU95" i="15"/>
  <c r="AT95" i="15"/>
  <c r="AS95" i="15"/>
  <c r="AR95" i="15"/>
  <c r="AQ95" i="15"/>
  <c r="AP95" i="15"/>
  <c r="AO95" i="15"/>
  <c r="AN95" i="15"/>
  <c r="AM95" i="15"/>
  <c r="M96" i="12" s="1"/>
  <c r="AL95" i="15"/>
  <c r="AK95" i="15"/>
  <c r="AJ95" i="15"/>
  <c r="AI95" i="15"/>
  <c r="AH95" i="15"/>
  <c r="AG95" i="15"/>
  <c r="AF95" i="15"/>
  <c r="AE95" i="15"/>
  <c r="K96" i="12" s="1"/>
  <c r="AD95" i="15"/>
  <c r="J96" i="12" s="1"/>
  <c r="AV94" i="15"/>
  <c r="AU94" i="15"/>
  <c r="AW94" i="15" s="1"/>
  <c r="AT94" i="15"/>
  <c r="AS94" i="15"/>
  <c r="AR94" i="15"/>
  <c r="AQ94" i="15"/>
  <c r="AP94" i="15"/>
  <c r="AO94" i="15"/>
  <c r="AN94" i="15"/>
  <c r="AM94" i="15"/>
  <c r="M95" i="12" s="1"/>
  <c r="AL94" i="15"/>
  <c r="L95" i="12" s="1"/>
  <c r="AK94" i="15"/>
  <c r="AJ94" i="15"/>
  <c r="AI94" i="15"/>
  <c r="AH94" i="15"/>
  <c r="AG94" i="15"/>
  <c r="AF94" i="15"/>
  <c r="AE94" i="15"/>
  <c r="K95" i="12" s="1"/>
  <c r="AD94" i="15"/>
  <c r="J95" i="12" s="1"/>
  <c r="AC94" i="15"/>
  <c r="AB94" i="15"/>
  <c r="AA94" i="15"/>
  <c r="Z94" i="15"/>
  <c r="AU93" i="15"/>
  <c r="AW93" i="15" s="1"/>
  <c r="AT93" i="15"/>
  <c r="AV93" i="15" s="1"/>
  <c r="AS93" i="15"/>
  <c r="AR93" i="15"/>
  <c r="AQ93" i="15"/>
  <c r="AP93" i="15"/>
  <c r="AO93" i="15"/>
  <c r="AN93" i="15"/>
  <c r="AM93" i="15"/>
  <c r="M94" i="12" s="1"/>
  <c r="AL93" i="15"/>
  <c r="L94" i="12" s="1"/>
  <c r="AK93" i="15"/>
  <c r="AJ93" i="15"/>
  <c r="AI93" i="15"/>
  <c r="AH93" i="15"/>
  <c r="AG93" i="15"/>
  <c r="AF93" i="15"/>
  <c r="AE93" i="15"/>
  <c r="K94" i="12" s="1"/>
  <c r="AD93" i="15"/>
  <c r="J94" i="12" s="1"/>
  <c r="AC93" i="15"/>
  <c r="AB93" i="15"/>
  <c r="AA93" i="15"/>
  <c r="Z93" i="15"/>
  <c r="AK92" i="15"/>
  <c r="AM92" i="15" s="1"/>
  <c r="M93" i="12" s="1"/>
  <c r="AJ92" i="15"/>
  <c r="AL92" i="15" s="1"/>
  <c r="L93" i="12" s="1"/>
  <c r="AI92" i="15"/>
  <c r="AH92" i="15"/>
  <c r="AG92" i="15"/>
  <c r="AF92" i="15"/>
  <c r="AE92" i="15"/>
  <c r="K93" i="12" s="1"/>
  <c r="AD92" i="15"/>
  <c r="J93" i="12" s="1"/>
  <c r="AC92" i="15"/>
  <c r="AB92" i="15"/>
  <c r="AA92" i="15"/>
  <c r="Z92" i="15"/>
  <c r="Y92" i="15"/>
  <c r="Y91" i="15" s="1"/>
  <c r="X92" i="15"/>
  <c r="X91" i="15" s="1"/>
  <c r="BO91" i="15"/>
  <c r="BN91" i="15"/>
  <c r="BN85" i="15" s="1"/>
  <c r="BM91" i="15"/>
  <c r="BL91" i="15"/>
  <c r="W91" i="15"/>
  <c r="I92" i="12" s="1"/>
  <c r="V91" i="15"/>
  <c r="H92" i="12" s="1"/>
  <c r="U91" i="15"/>
  <c r="T91" i="15"/>
  <c r="S91" i="15"/>
  <c r="R91" i="15"/>
  <c r="Q91" i="15"/>
  <c r="P91" i="15"/>
  <c r="O91" i="15"/>
  <c r="G92" i="12" s="1"/>
  <c r="N91" i="15"/>
  <c r="F92" i="12" s="1"/>
  <c r="M91" i="15"/>
  <c r="L91" i="15"/>
  <c r="L85" i="15" s="1"/>
  <c r="K91" i="15"/>
  <c r="J91" i="15"/>
  <c r="I91" i="15"/>
  <c r="H91" i="15"/>
  <c r="G91" i="15"/>
  <c r="F91" i="15"/>
  <c r="AA90" i="15"/>
  <c r="AC90" i="15" s="1"/>
  <c r="AE90" i="15" s="1"/>
  <c r="Z90" i="15"/>
  <c r="AB90" i="15" s="1"/>
  <c r="AD90" i="15" s="1"/>
  <c r="Y90" i="15"/>
  <c r="X90" i="15"/>
  <c r="W90" i="15"/>
  <c r="I91" i="12" s="1"/>
  <c r="V90" i="15"/>
  <c r="H91" i="12" s="1"/>
  <c r="AA89" i="15"/>
  <c r="AC89" i="15" s="1"/>
  <c r="AE89" i="15" s="1"/>
  <c r="Z89" i="15"/>
  <c r="AB89" i="15" s="1"/>
  <c r="AD89" i="15" s="1"/>
  <c r="Y89" i="15"/>
  <c r="X89" i="15"/>
  <c r="W89" i="15"/>
  <c r="I90" i="12" s="1"/>
  <c r="V89" i="15"/>
  <c r="H90" i="12" s="1"/>
  <c r="AO88" i="15"/>
  <c r="AQ88" i="15" s="1"/>
  <c r="AS88" i="15" s="1"/>
  <c r="AU88" i="15" s="1"/>
  <c r="AW88" i="15" s="1"/>
  <c r="AN88" i="15"/>
  <c r="AP88" i="15" s="1"/>
  <c r="AR88" i="15" s="1"/>
  <c r="AT88" i="15" s="1"/>
  <c r="AV88" i="15" s="1"/>
  <c r="AM88" i="15"/>
  <c r="M89" i="12" s="1"/>
  <c r="AL88" i="15"/>
  <c r="L89" i="12" s="1"/>
  <c r="AK88" i="15"/>
  <c r="AJ88" i="15"/>
  <c r="AI88" i="15"/>
  <c r="AH88" i="15"/>
  <c r="AG88" i="15"/>
  <c r="AF88" i="15"/>
  <c r="AE88" i="15"/>
  <c r="K89" i="12" s="1"/>
  <c r="AD88" i="15"/>
  <c r="J89" i="12" s="1"/>
  <c r="AC88" i="15"/>
  <c r="AB88" i="15"/>
  <c r="AA88" i="15"/>
  <c r="Z88" i="15"/>
  <c r="Y88" i="15"/>
  <c r="X88" i="15"/>
  <c r="W88" i="15"/>
  <c r="I89" i="12" s="1"/>
  <c r="V88" i="15"/>
  <c r="AO87" i="15"/>
  <c r="AQ87" i="15" s="1"/>
  <c r="AS87" i="15" s="1"/>
  <c r="AN87" i="15"/>
  <c r="AP87" i="15" s="1"/>
  <c r="AM87" i="15"/>
  <c r="M88" i="12" s="1"/>
  <c r="AL87" i="15"/>
  <c r="L88" i="12" s="1"/>
  <c r="AK87" i="15"/>
  <c r="AJ87" i="15"/>
  <c r="AI87" i="15"/>
  <c r="AH87" i="15"/>
  <c r="AG87" i="15"/>
  <c r="AF87" i="15"/>
  <c r="AE87" i="15"/>
  <c r="K88" i="12" s="1"/>
  <c r="AD87" i="15"/>
  <c r="J88" i="12" s="1"/>
  <c r="AC87" i="15"/>
  <c r="AB87" i="15"/>
  <c r="AA87" i="15"/>
  <c r="Z87" i="15"/>
  <c r="Y87" i="15"/>
  <c r="X87" i="15"/>
  <c r="W87" i="15"/>
  <c r="I88" i="12" s="1"/>
  <c r="V87" i="15"/>
  <c r="H88" i="12" s="1"/>
  <c r="U87" i="15"/>
  <c r="U86" i="15" s="1"/>
  <c r="U85" i="15" s="1"/>
  <c r="T87" i="15"/>
  <c r="T86" i="15" s="1"/>
  <c r="BO86" i="15"/>
  <c r="BO85" i="15" s="1"/>
  <c r="BO84" i="15" s="1"/>
  <c r="BN86" i="15"/>
  <c r="BM86" i="15"/>
  <c r="BL86" i="15"/>
  <c r="S86" i="15"/>
  <c r="R86" i="15"/>
  <c r="Q86" i="15"/>
  <c r="P86" i="15"/>
  <c r="O86" i="15"/>
  <c r="N86" i="15"/>
  <c r="M86" i="15"/>
  <c r="M85" i="15" s="1"/>
  <c r="L86" i="15"/>
  <c r="K86" i="15"/>
  <c r="J86" i="15"/>
  <c r="J85" i="15" s="1"/>
  <c r="I86" i="15"/>
  <c r="H86" i="15"/>
  <c r="G86" i="15"/>
  <c r="G85" i="15" s="1"/>
  <c r="G84" i="15" s="1"/>
  <c r="F86" i="15"/>
  <c r="F85" i="15" s="1"/>
  <c r="R85" i="15"/>
  <c r="Q85" i="15"/>
  <c r="Q84" i="15" s="1"/>
  <c r="K85" i="15"/>
  <c r="I85" i="15"/>
  <c r="BI83" i="15"/>
  <c r="BH83" i="15"/>
  <c r="BG82" i="15"/>
  <c r="BI82" i="15" s="1"/>
  <c r="BF82" i="15"/>
  <c r="BH82" i="15" s="1"/>
  <c r="BE82" i="15"/>
  <c r="Q83" i="12" s="1"/>
  <c r="BD82" i="15"/>
  <c r="P83" i="12" s="1"/>
  <c r="BC82" i="15"/>
  <c r="BB82" i="15"/>
  <c r="BA82" i="15"/>
  <c r="AZ82" i="15"/>
  <c r="AY82" i="15"/>
  <c r="AX82" i="15"/>
  <c r="AW82" i="15"/>
  <c r="O83" i="12" s="1"/>
  <c r="AV82" i="15"/>
  <c r="N83" i="12" s="1"/>
  <c r="AU82" i="15"/>
  <c r="AT82" i="15"/>
  <c r="AS82" i="15"/>
  <c r="AR82" i="15"/>
  <c r="AQ82" i="15"/>
  <c r="AP82" i="15"/>
  <c r="BG81" i="15"/>
  <c r="BF81" i="15"/>
  <c r="BH81" i="15" s="1"/>
  <c r="BJ81" i="15" s="1"/>
  <c r="BE81" i="15"/>
  <c r="Q82" i="12" s="1"/>
  <c r="BD81" i="15"/>
  <c r="BC81" i="15"/>
  <c r="BB81" i="15"/>
  <c r="BA81" i="15"/>
  <c r="AZ81" i="15"/>
  <c r="AY81" i="15"/>
  <c r="AX81" i="15"/>
  <c r="AW81" i="15"/>
  <c r="O82" i="12" s="1"/>
  <c r="AV81" i="15"/>
  <c r="AU81" i="15"/>
  <c r="AT81" i="15"/>
  <c r="AS81" i="15"/>
  <c r="AR81" i="15"/>
  <c r="AQ81" i="15"/>
  <c r="AP81" i="15"/>
  <c r="BO80" i="15"/>
  <c r="BN80" i="15"/>
  <c r="BM80" i="15"/>
  <c r="BL80" i="15"/>
  <c r="AO80" i="15"/>
  <c r="AN80" i="15"/>
  <c r="AM80" i="15"/>
  <c r="M81" i="12" s="1"/>
  <c r="AL80" i="15"/>
  <c r="L81" i="12" s="1"/>
  <c r="AK80" i="15"/>
  <c r="AJ80" i="15"/>
  <c r="AI80" i="15"/>
  <c r="AH80" i="15"/>
  <c r="AG80" i="15"/>
  <c r="AF80" i="15"/>
  <c r="AE80" i="15"/>
  <c r="K81" i="12" s="1"/>
  <c r="AD80" i="15"/>
  <c r="J81" i="12" s="1"/>
  <c r="AC80" i="15"/>
  <c r="AB80" i="15"/>
  <c r="AA80" i="15"/>
  <c r="Z80" i="15"/>
  <c r="Y80" i="15"/>
  <c r="X80" i="15"/>
  <c r="W80" i="15"/>
  <c r="I81" i="12" s="1"/>
  <c r="V80" i="15"/>
  <c r="H81" i="12" s="1"/>
  <c r="U80" i="15"/>
  <c r="T80" i="15"/>
  <c r="S80" i="15"/>
  <c r="R80" i="15"/>
  <c r="Q80" i="15"/>
  <c r="P80" i="15"/>
  <c r="O80" i="15"/>
  <c r="G81" i="12" s="1"/>
  <c r="N80" i="15"/>
  <c r="F81" i="12" s="1"/>
  <c r="M80" i="15"/>
  <c r="L80" i="15"/>
  <c r="K80" i="15"/>
  <c r="J80" i="15"/>
  <c r="I80" i="15"/>
  <c r="H80" i="15"/>
  <c r="G80" i="15"/>
  <c r="F80" i="15"/>
  <c r="BK79" i="15"/>
  <c r="U80" i="12" s="1"/>
  <c r="BJ79" i="15"/>
  <c r="T80" i="12" s="1"/>
  <c r="BI79" i="15"/>
  <c r="S80" i="12" s="1"/>
  <c r="BH79" i="15"/>
  <c r="R80" i="12" s="1"/>
  <c r="AS79" i="15"/>
  <c r="AU79" i="15" s="1"/>
  <c r="AW79" i="15" s="1"/>
  <c r="AR79" i="15"/>
  <c r="AT79" i="15" s="1"/>
  <c r="AV79" i="15" s="1"/>
  <c r="AG79" i="15"/>
  <c r="AI79" i="15" s="1"/>
  <c r="AK79" i="15" s="1"/>
  <c r="AM79" i="15" s="1"/>
  <c r="AF79" i="15"/>
  <c r="AH79" i="15" s="1"/>
  <c r="AJ79" i="15" s="1"/>
  <c r="AL79" i="15" s="1"/>
  <c r="BK78" i="15"/>
  <c r="U79" i="12" s="1"/>
  <c r="BJ78" i="15"/>
  <c r="T79" i="12" s="1"/>
  <c r="BI78" i="15"/>
  <c r="S79" i="12" s="1"/>
  <c r="BH78" i="15"/>
  <c r="R79" i="12" s="1"/>
  <c r="AS78" i="15"/>
  <c r="AU78" i="15" s="1"/>
  <c r="AW78" i="15" s="1"/>
  <c r="AR78" i="15"/>
  <c r="AT78" i="15" s="1"/>
  <c r="AV78" i="15" s="1"/>
  <c r="AG78" i="15"/>
  <c r="AI78" i="15" s="1"/>
  <c r="AK78" i="15" s="1"/>
  <c r="AM78" i="15" s="1"/>
  <c r="AF78" i="15"/>
  <c r="AH78" i="15" s="1"/>
  <c r="AJ78" i="15" s="1"/>
  <c r="AL78" i="15" s="1"/>
  <c r="BK77" i="15"/>
  <c r="BJ77" i="15"/>
  <c r="T78" i="12" s="1"/>
  <c r="BI77" i="15"/>
  <c r="S78" i="12" s="1"/>
  <c r="BH77" i="15"/>
  <c r="AS77" i="15"/>
  <c r="AU77" i="15" s="1"/>
  <c r="AW77" i="15" s="1"/>
  <c r="AR77" i="15"/>
  <c r="AT77" i="15" s="1"/>
  <c r="AV77" i="15" s="1"/>
  <c r="AG77" i="15"/>
  <c r="AF77" i="15"/>
  <c r="AH77" i="15" s="1"/>
  <c r="AJ77" i="15" s="1"/>
  <c r="AL77" i="15" s="1"/>
  <c r="BK76" i="15"/>
  <c r="U77" i="12" s="1"/>
  <c r="BJ76" i="15"/>
  <c r="T77" i="12" s="1"/>
  <c r="BI76" i="15"/>
  <c r="BH76" i="15"/>
  <c r="R77" i="12" s="1"/>
  <c r="AS76" i="15"/>
  <c r="AU76" i="15" s="1"/>
  <c r="AW76" i="15" s="1"/>
  <c r="AR76" i="15"/>
  <c r="AG76" i="15"/>
  <c r="AI76" i="15" s="1"/>
  <c r="AK76" i="15" s="1"/>
  <c r="AM76" i="15" s="1"/>
  <c r="AF76" i="15"/>
  <c r="BK75" i="15"/>
  <c r="U76" i="12" s="1"/>
  <c r="BJ75" i="15"/>
  <c r="T76" i="12" s="1"/>
  <c r="BI75" i="15"/>
  <c r="S76" i="12" s="1"/>
  <c r="BH75" i="15"/>
  <c r="R76" i="12" s="1"/>
  <c r="AS75" i="15"/>
  <c r="AU75" i="15" s="1"/>
  <c r="AR75" i="15"/>
  <c r="AT75" i="15" s="1"/>
  <c r="AV75" i="15" s="1"/>
  <c r="N76" i="12" s="1"/>
  <c r="AG75" i="15"/>
  <c r="AI75" i="15" s="1"/>
  <c r="AF75" i="15"/>
  <c r="AH75" i="15" s="1"/>
  <c r="AJ75" i="15" s="1"/>
  <c r="AL75" i="15" s="1"/>
  <c r="BO74" i="15"/>
  <c r="BN74" i="15"/>
  <c r="BM74" i="15"/>
  <c r="BL74" i="15"/>
  <c r="AE74" i="15"/>
  <c r="K75" i="12" s="1"/>
  <c r="AD74" i="15"/>
  <c r="J75" i="12" s="1"/>
  <c r="AC74" i="15"/>
  <c r="AB74" i="15"/>
  <c r="AA74" i="15"/>
  <c r="Z74" i="15"/>
  <c r="Y74" i="15"/>
  <c r="X74" i="15"/>
  <c r="W74" i="15"/>
  <c r="I75" i="12" s="1"/>
  <c r="V74" i="15"/>
  <c r="H75" i="12" s="1"/>
  <c r="U74" i="15"/>
  <c r="T74" i="15"/>
  <c r="S74" i="15"/>
  <c r="R74" i="15"/>
  <c r="Q74" i="15"/>
  <c r="P74" i="15"/>
  <c r="O74" i="15"/>
  <c r="G75" i="12" s="1"/>
  <c r="N74" i="15"/>
  <c r="F75" i="12" s="1"/>
  <c r="M74" i="15"/>
  <c r="L74" i="15"/>
  <c r="K74" i="15"/>
  <c r="J74" i="15"/>
  <c r="I74" i="15"/>
  <c r="H74" i="15"/>
  <c r="G74" i="15"/>
  <c r="F74" i="15"/>
  <c r="BE73" i="15"/>
  <c r="BD73" i="15"/>
  <c r="BC73" i="15"/>
  <c r="BB73" i="15"/>
  <c r="BA73" i="15"/>
  <c r="AZ73" i="15"/>
  <c r="AY73" i="15"/>
  <c r="AX73" i="15"/>
  <c r="AW73" i="15"/>
  <c r="O74" i="12" s="1"/>
  <c r="AV73" i="15"/>
  <c r="N74" i="12" s="1"/>
  <c r="AU73" i="15"/>
  <c r="AT73" i="15"/>
  <c r="AS73" i="15"/>
  <c r="AR73" i="15"/>
  <c r="AQ73" i="15"/>
  <c r="AP73" i="15"/>
  <c r="AW72" i="15"/>
  <c r="O73" i="12" s="1"/>
  <c r="AU72" i="15"/>
  <c r="AS72" i="15"/>
  <c r="AQ72" i="15"/>
  <c r="AO72" i="15"/>
  <c r="AM72" i="15"/>
  <c r="M73" i="12" s="1"/>
  <c r="AL72" i="15"/>
  <c r="L73" i="12" s="1"/>
  <c r="AK72" i="15"/>
  <c r="AJ72" i="15"/>
  <c r="AI72" i="15"/>
  <c r="AH72" i="15"/>
  <c r="AG72" i="15"/>
  <c r="AF72" i="15"/>
  <c r="BC71" i="15"/>
  <c r="BE71" i="15" s="1"/>
  <c r="BB71" i="15"/>
  <c r="BD71" i="15" s="1"/>
  <c r="BA71" i="15"/>
  <c r="AZ71" i="15"/>
  <c r="AY71" i="15"/>
  <c r="AX71" i="15"/>
  <c r="AW71" i="15"/>
  <c r="O72" i="12" s="1"/>
  <c r="AV71" i="15"/>
  <c r="N72" i="12" s="1"/>
  <c r="AU71" i="15"/>
  <c r="AT71" i="15"/>
  <c r="AS71" i="15"/>
  <c r="AR71" i="15"/>
  <c r="AQ71" i="15"/>
  <c r="AP71" i="15"/>
  <c r="AO71" i="15"/>
  <c r="AN71" i="15"/>
  <c r="AM71" i="15"/>
  <c r="M72" i="12" s="1"/>
  <c r="AL71" i="15"/>
  <c r="L72" i="12" s="1"/>
  <c r="AK71" i="15"/>
  <c r="AJ71" i="15"/>
  <c r="AI71" i="15"/>
  <c r="AH71" i="15"/>
  <c r="AG71" i="15"/>
  <c r="AF71" i="15"/>
  <c r="AE71" i="15"/>
  <c r="AD71" i="15"/>
  <c r="J72" i="12" s="1"/>
  <c r="AC71" i="15"/>
  <c r="AB71" i="15"/>
  <c r="AA71" i="15"/>
  <c r="Z71" i="15"/>
  <c r="Y71" i="15"/>
  <c r="X71" i="15"/>
  <c r="AU70" i="15"/>
  <c r="AW70" i="15" s="1"/>
  <c r="O71" i="12" s="1"/>
  <c r="AT70" i="15"/>
  <c r="AV70" i="15" s="1"/>
  <c r="AS70" i="15"/>
  <c r="AR70" i="15"/>
  <c r="AQ70" i="15"/>
  <c r="AP70" i="15"/>
  <c r="AO70" i="15"/>
  <c r="AN70" i="15"/>
  <c r="AM70" i="15"/>
  <c r="M71" i="12" s="1"/>
  <c r="AL70" i="15"/>
  <c r="L71" i="12" s="1"/>
  <c r="AK70" i="15"/>
  <c r="AJ70" i="15"/>
  <c r="AI70" i="15"/>
  <c r="AH70" i="15"/>
  <c r="AG70" i="15"/>
  <c r="AF70" i="15"/>
  <c r="AE70" i="15"/>
  <c r="K71" i="12" s="1"/>
  <c r="AD70" i="15"/>
  <c r="AC70" i="15"/>
  <c r="AB70" i="15"/>
  <c r="AA70" i="15"/>
  <c r="Z70" i="15"/>
  <c r="Y70" i="15"/>
  <c r="X70" i="15"/>
  <c r="X68" i="15" s="1"/>
  <c r="BC69" i="15"/>
  <c r="BE69" i="15" s="1"/>
  <c r="Q70" i="12" s="1"/>
  <c r="BA69" i="15"/>
  <c r="AY69" i="15"/>
  <c r="AX69" i="15"/>
  <c r="AZ69" i="15" s="1"/>
  <c r="AW69" i="15"/>
  <c r="O70" i="12" s="1"/>
  <c r="AU69" i="15"/>
  <c r="AS69" i="15"/>
  <c r="AQ69" i="15"/>
  <c r="AP69" i="15"/>
  <c r="AR69" i="15" s="1"/>
  <c r="AT69" i="15" s="1"/>
  <c r="AV69" i="15" s="1"/>
  <c r="N70" i="12" s="1"/>
  <c r="AO69" i="15"/>
  <c r="AM69" i="15"/>
  <c r="M70" i="12" s="1"/>
  <c r="AK69" i="15"/>
  <c r="AI69" i="15"/>
  <c r="AH69" i="15"/>
  <c r="AJ69" i="15" s="1"/>
  <c r="BO68" i="15"/>
  <c r="BN68" i="15"/>
  <c r="BM68" i="15"/>
  <c r="BL68" i="15"/>
  <c r="W68" i="15"/>
  <c r="I69" i="12" s="1"/>
  <c r="V68" i="15"/>
  <c r="H69" i="12" s="1"/>
  <c r="U68" i="15"/>
  <c r="T68" i="15"/>
  <c r="S68" i="15"/>
  <c r="R68" i="15"/>
  <c r="Q68" i="15"/>
  <c r="P68" i="15"/>
  <c r="O68" i="15"/>
  <c r="G69" i="12" s="1"/>
  <c r="N68" i="15"/>
  <c r="F69" i="12" s="1"/>
  <c r="M68" i="15"/>
  <c r="L68" i="15"/>
  <c r="K68" i="15"/>
  <c r="J68" i="15"/>
  <c r="I68" i="15"/>
  <c r="H68" i="15"/>
  <c r="G68" i="15"/>
  <c r="F68" i="15"/>
  <c r="BC67" i="15"/>
  <c r="BE67" i="15" s="1"/>
  <c r="BB67" i="15"/>
  <c r="BD67" i="15" s="1"/>
  <c r="BA67" i="15"/>
  <c r="AZ67" i="15"/>
  <c r="AY67" i="15"/>
  <c r="AX67" i="15"/>
  <c r="AW67" i="15"/>
  <c r="O68" i="12" s="1"/>
  <c r="AV67" i="15"/>
  <c r="N68" i="12" s="1"/>
  <c r="AU67" i="15"/>
  <c r="AT67" i="15"/>
  <c r="AS67" i="15"/>
  <c r="AR67" i="15"/>
  <c r="AQ67" i="15"/>
  <c r="AP67" i="15"/>
  <c r="AO67" i="15"/>
  <c r="AN67" i="15"/>
  <c r="AM67" i="15"/>
  <c r="M68" i="12" s="1"/>
  <c r="AL67" i="15"/>
  <c r="L68" i="12" s="1"/>
  <c r="AK67" i="15"/>
  <c r="AJ67" i="15"/>
  <c r="AI67" i="15"/>
  <c r="AH67" i="15"/>
  <c r="AM66" i="15"/>
  <c r="M67" i="12" s="1"/>
  <c r="AK66" i="15"/>
  <c r="AI66" i="15"/>
  <c r="AG66" i="15"/>
  <c r="AE66" i="15"/>
  <c r="K67" i="12" s="1"/>
  <c r="AD66" i="15"/>
  <c r="AC66" i="15"/>
  <c r="AB66" i="15"/>
  <c r="AA66" i="15"/>
  <c r="Z66" i="15"/>
  <c r="Y66" i="15"/>
  <c r="X66" i="15"/>
  <c r="BC65" i="15"/>
  <c r="BE65" i="15" s="1"/>
  <c r="Q66" i="12" s="1"/>
  <c r="BB65" i="15"/>
  <c r="BD65" i="15" s="1"/>
  <c r="P66" i="12" s="1"/>
  <c r="BA65" i="15"/>
  <c r="AZ65" i="15"/>
  <c r="AY65" i="15"/>
  <c r="AX65" i="15"/>
  <c r="AW65" i="15"/>
  <c r="O66" i="12" s="1"/>
  <c r="AV65" i="15"/>
  <c r="N66" i="12" s="1"/>
  <c r="AU65" i="15"/>
  <c r="AT65" i="15"/>
  <c r="AS65" i="15"/>
  <c r="AR65" i="15"/>
  <c r="AQ65" i="15"/>
  <c r="AP65" i="15"/>
  <c r="AO65" i="15"/>
  <c r="AN65" i="15"/>
  <c r="AM65" i="15"/>
  <c r="M66" i="12" s="1"/>
  <c r="AL65" i="15"/>
  <c r="L66" i="12" s="1"/>
  <c r="AK65" i="15"/>
  <c r="AJ65" i="15"/>
  <c r="AI65" i="15"/>
  <c r="AH65" i="15"/>
  <c r="AG65" i="15"/>
  <c r="AF65" i="15"/>
  <c r="AE65" i="15"/>
  <c r="K66" i="12" s="1"/>
  <c r="AD65" i="15"/>
  <c r="J66" i="12" s="1"/>
  <c r="AC65" i="15"/>
  <c r="AB65" i="15"/>
  <c r="AA65" i="15"/>
  <c r="Z65" i="15"/>
  <c r="Y65" i="15"/>
  <c r="X65" i="15"/>
  <c r="AS64" i="15"/>
  <c r="AU64" i="15" s="1"/>
  <c r="AW64" i="15" s="1"/>
  <c r="AR64" i="15"/>
  <c r="AT64" i="15" s="1"/>
  <c r="AV64" i="15" s="1"/>
  <c r="N65" i="12" s="1"/>
  <c r="AQ64" i="15"/>
  <c r="AP64" i="15"/>
  <c r="AO64" i="15"/>
  <c r="AN64" i="15"/>
  <c r="AM64" i="15"/>
  <c r="AL64" i="15"/>
  <c r="L65" i="12" s="1"/>
  <c r="AK64" i="15"/>
  <c r="AJ64" i="15"/>
  <c r="AI64" i="15"/>
  <c r="AH64" i="15"/>
  <c r="AG64" i="15"/>
  <c r="AF64" i="15"/>
  <c r="AE64" i="15"/>
  <c r="K65" i="12" s="1"/>
  <c r="AD64" i="15"/>
  <c r="J65" i="12" s="1"/>
  <c r="AC64" i="15"/>
  <c r="AB64" i="15"/>
  <c r="AA64" i="15"/>
  <c r="Z64" i="15"/>
  <c r="Y64" i="15"/>
  <c r="X64" i="15"/>
  <c r="AW63" i="15"/>
  <c r="AV63" i="15"/>
  <c r="N64" i="12" s="1"/>
  <c r="AU63" i="15"/>
  <c r="AT63" i="15"/>
  <c r="AS63" i="15"/>
  <c r="AR63" i="15"/>
  <c r="AQ63" i="15"/>
  <c r="AP63" i="15"/>
  <c r="AO63" i="15"/>
  <c r="AN63" i="15"/>
  <c r="AM63" i="15"/>
  <c r="M64" i="12" s="1"/>
  <c r="AL63" i="15"/>
  <c r="L64" i="12" s="1"/>
  <c r="AK63" i="15"/>
  <c r="AJ63" i="15"/>
  <c r="AI63" i="15"/>
  <c r="AH63" i="15"/>
  <c r="AG63" i="15"/>
  <c r="AF63" i="15"/>
  <c r="AE63" i="15"/>
  <c r="AD63" i="15"/>
  <c r="J64" i="12" s="1"/>
  <c r="BO62" i="15"/>
  <c r="BN62" i="15"/>
  <c r="BM62" i="15"/>
  <c r="BL62" i="15"/>
  <c r="W62" i="15"/>
  <c r="I63" i="12" s="1"/>
  <c r="V62" i="15"/>
  <c r="H63" i="12" s="1"/>
  <c r="U62" i="15"/>
  <c r="T62" i="15"/>
  <c r="S62" i="15"/>
  <c r="R62" i="15"/>
  <c r="Q62" i="15"/>
  <c r="P62" i="15"/>
  <c r="O62" i="15"/>
  <c r="G63" i="12" s="1"/>
  <c r="N62" i="15"/>
  <c r="F63" i="12" s="1"/>
  <c r="M62" i="15"/>
  <c r="L62" i="15"/>
  <c r="K62" i="15"/>
  <c r="J62" i="15"/>
  <c r="I62" i="15"/>
  <c r="H62" i="15"/>
  <c r="G62" i="15"/>
  <c r="F62" i="15"/>
  <c r="BA61" i="15"/>
  <c r="BC61" i="15" s="1"/>
  <c r="BE61" i="15" s="1"/>
  <c r="AZ61" i="15"/>
  <c r="BB61" i="15" s="1"/>
  <c r="BD61" i="15" s="1"/>
  <c r="AY61" i="15"/>
  <c r="AX61" i="15"/>
  <c r="AW61" i="15"/>
  <c r="O62" i="12" s="1"/>
  <c r="AV61" i="15"/>
  <c r="N62" i="12" s="1"/>
  <c r="AU61" i="15"/>
  <c r="AT61" i="15"/>
  <c r="AS61" i="15"/>
  <c r="AR61" i="15"/>
  <c r="AQ61" i="15"/>
  <c r="AP61" i="15"/>
  <c r="AO61" i="15"/>
  <c r="AN61" i="15"/>
  <c r="AM61" i="15"/>
  <c r="M62" i="12" s="1"/>
  <c r="AL61" i="15"/>
  <c r="L62" i="12" s="1"/>
  <c r="AK61" i="15"/>
  <c r="AJ61" i="15"/>
  <c r="AI61" i="15"/>
  <c r="AH61" i="15"/>
  <c r="AG61" i="15"/>
  <c r="AF61" i="15"/>
  <c r="BA60" i="15"/>
  <c r="BC60" i="15" s="1"/>
  <c r="BE60" i="15" s="1"/>
  <c r="AY60" i="15"/>
  <c r="AW60" i="15"/>
  <c r="O61" i="12" s="1"/>
  <c r="AU60" i="15"/>
  <c r="AS60" i="15"/>
  <c r="AQ60" i="15"/>
  <c r="AO60" i="15"/>
  <c r="AM60" i="15"/>
  <c r="M61" i="12" s="1"/>
  <c r="AK60" i="15"/>
  <c r="AE60" i="15"/>
  <c r="K61" i="12" s="1"/>
  <c r="AC60" i="15"/>
  <c r="AB60" i="15"/>
  <c r="AD60" i="15" s="1"/>
  <c r="J61" i="12" s="1"/>
  <c r="AA60" i="15"/>
  <c r="Z60" i="15"/>
  <c r="Y60" i="15"/>
  <c r="X60" i="15"/>
  <c r="W60" i="15"/>
  <c r="I61" i="12" s="1"/>
  <c r="V60" i="15"/>
  <c r="H61" i="12" s="1"/>
  <c r="U60" i="15"/>
  <c r="T60" i="15"/>
  <c r="S60" i="15"/>
  <c r="R60" i="15"/>
  <c r="Q60" i="15"/>
  <c r="P60" i="15"/>
  <c r="BA59" i="15"/>
  <c r="BC59" i="15" s="1"/>
  <c r="BE59" i="15" s="1"/>
  <c r="AZ59" i="15"/>
  <c r="BB59" i="15" s="1"/>
  <c r="BD59" i="15" s="1"/>
  <c r="AY59" i="15"/>
  <c r="AX59" i="15"/>
  <c r="AW59" i="15"/>
  <c r="O60" i="12" s="1"/>
  <c r="AV59" i="15"/>
  <c r="N60" i="12" s="1"/>
  <c r="AU59" i="15"/>
  <c r="AT59" i="15"/>
  <c r="AS59" i="15"/>
  <c r="AR59" i="15"/>
  <c r="AQ59" i="15"/>
  <c r="AP59" i="15"/>
  <c r="AO59" i="15"/>
  <c r="AN59" i="15"/>
  <c r="AM59" i="15"/>
  <c r="M60" i="12" s="1"/>
  <c r="AL59" i="15"/>
  <c r="L60" i="12" s="1"/>
  <c r="AK59" i="15"/>
  <c r="AJ59" i="15"/>
  <c r="AI59" i="15"/>
  <c r="AH59" i="15"/>
  <c r="AG59" i="15"/>
  <c r="AF59" i="15"/>
  <c r="AE59" i="15"/>
  <c r="K60" i="12" s="1"/>
  <c r="AD59" i="15"/>
  <c r="J60" i="12" s="1"/>
  <c r="AC59" i="15"/>
  <c r="AB59" i="15"/>
  <c r="AA59" i="15"/>
  <c r="Z59" i="15"/>
  <c r="Y59" i="15"/>
  <c r="X59" i="15"/>
  <c r="W59" i="15"/>
  <c r="I60" i="12" s="1"/>
  <c r="V59" i="15"/>
  <c r="H60" i="12" s="1"/>
  <c r="U59" i="15"/>
  <c r="T59" i="15"/>
  <c r="S59" i="15"/>
  <c r="R59" i="15"/>
  <c r="Q59" i="15"/>
  <c r="P59" i="15"/>
  <c r="O59" i="15"/>
  <c r="G60" i="12" s="1"/>
  <c r="N59" i="15"/>
  <c r="F60" i="12" s="1"/>
  <c r="AS58" i="15"/>
  <c r="AU58" i="15" s="1"/>
  <c r="AR58" i="15"/>
  <c r="AT58" i="15" s="1"/>
  <c r="AV58" i="15" s="1"/>
  <c r="AQ58" i="15"/>
  <c r="AP58" i="15"/>
  <c r="AO58" i="15"/>
  <c r="AN58" i="15"/>
  <c r="AM58" i="15"/>
  <c r="AL58" i="15"/>
  <c r="L59" i="12" s="1"/>
  <c r="AK58" i="15"/>
  <c r="AJ58" i="15"/>
  <c r="AI58" i="15"/>
  <c r="AH58" i="15"/>
  <c r="AG58" i="15"/>
  <c r="AF58" i="15"/>
  <c r="AE58" i="15"/>
  <c r="K59" i="12" s="1"/>
  <c r="AD58" i="15"/>
  <c r="J59" i="12" s="1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AU57" i="15"/>
  <c r="AW57" i="15" s="1"/>
  <c r="AT57" i="15"/>
  <c r="AV57" i="15" s="1"/>
  <c r="N58" i="12" s="1"/>
  <c r="AS57" i="15"/>
  <c r="AR57" i="15"/>
  <c r="AQ57" i="15"/>
  <c r="AP57" i="15"/>
  <c r="AO57" i="15"/>
  <c r="AN57" i="15"/>
  <c r="AM57" i="15"/>
  <c r="M58" i="12" s="1"/>
  <c r="AL57" i="15"/>
  <c r="L58" i="12" s="1"/>
  <c r="AK57" i="15"/>
  <c r="AJ57" i="15"/>
  <c r="AI57" i="15"/>
  <c r="AH57" i="15"/>
  <c r="AG57" i="15"/>
  <c r="AF57" i="15"/>
  <c r="AE57" i="15"/>
  <c r="AD57" i="15"/>
  <c r="AC57" i="15"/>
  <c r="AB57" i="15"/>
  <c r="BO56" i="15"/>
  <c r="BN56" i="15"/>
  <c r="BN55" i="15" s="1"/>
  <c r="BM56" i="15"/>
  <c r="BL56" i="15"/>
  <c r="M56" i="15"/>
  <c r="L56" i="15"/>
  <c r="K56" i="15"/>
  <c r="J56" i="15"/>
  <c r="J55" i="15" s="1"/>
  <c r="I56" i="15"/>
  <c r="I55" i="15" s="1"/>
  <c r="H56" i="15"/>
  <c r="G56" i="15"/>
  <c r="F56" i="15"/>
  <c r="L55" i="15"/>
  <c r="K55" i="15"/>
  <c r="BE54" i="15"/>
  <c r="BD54" i="15"/>
  <c r="BC54" i="15"/>
  <c r="BA54" i="15"/>
  <c r="AZ54" i="15"/>
  <c r="BB54" i="15" s="1"/>
  <c r="AY54" i="15"/>
  <c r="AW54" i="15"/>
  <c r="O55" i="12" s="1"/>
  <c r="AV54" i="15"/>
  <c r="N55" i="12" s="1"/>
  <c r="AU54" i="15"/>
  <c r="AS54" i="15"/>
  <c r="AR54" i="15"/>
  <c r="AT54" i="15" s="1"/>
  <c r="AQ54" i="15"/>
  <c r="AO54" i="15"/>
  <c r="AN54" i="15"/>
  <c r="AP54" i="15" s="1"/>
  <c r="AM54" i="15"/>
  <c r="M55" i="12" s="1"/>
  <c r="AK54" i="15"/>
  <c r="AJ54" i="15"/>
  <c r="AL54" i="15" s="1"/>
  <c r="L55" i="12" s="1"/>
  <c r="AI54" i="15"/>
  <c r="AG54" i="15"/>
  <c r="AF54" i="15"/>
  <c r="AH54" i="15" s="1"/>
  <c r="AE54" i="15"/>
  <c r="K55" i="12" s="1"/>
  <c r="AC54" i="15"/>
  <c r="AB54" i="15"/>
  <c r="AD54" i="15" s="1"/>
  <c r="J55" i="12" s="1"/>
  <c r="AA54" i="15"/>
  <c r="Y54" i="15"/>
  <c r="X54" i="15"/>
  <c r="Z54" i="15" s="1"/>
  <c r="BE53" i="15"/>
  <c r="Q54" i="12" s="1"/>
  <c r="BD53" i="15"/>
  <c r="P54" i="12" s="1"/>
  <c r="BC53" i="15"/>
  <c r="BB53" i="15"/>
  <c r="BA53" i="15"/>
  <c r="AZ53" i="15"/>
  <c r="AY53" i="15"/>
  <c r="AX53" i="15"/>
  <c r="AW53" i="15"/>
  <c r="O54" i="12" s="1"/>
  <c r="AV53" i="15"/>
  <c r="N54" i="12" s="1"/>
  <c r="AU53" i="15"/>
  <c r="AT53" i="15"/>
  <c r="AS53" i="15"/>
  <c r="AR53" i="15"/>
  <c r="AQ53" i="15"/>
  <c r="AP53" i="15"/>
  <c r="AO53" i="15"/>
  <c r="AN53" i="15"/>
  <c r="AM53" i="15"/>
  <c r="M54" i="12" s="1"/>
  <c r="AL53" i="15"/>
  <c r="AK53" i="15"/>
  <c r="AJ53" i="15"/>
  <c r="AI53" i="15"/>
  <c r="AH53" i="15"/>
  <c r="AG53" i="15"/>
  <c r="AF53" i="15"/>
  <c r="AE53" i="15"/>
  <c r="K54" i="12" s="1"/>
  <c r="AD53" i="15"/>
  <c r="J54" i="12" s="1"/>
  <c r="AC53" i="15"/>
  <c r="AB53" i="15"/>
  <c r="AA53" i="15"/>
  <c r="Z53" i="15"/>
  <c r="Y53" i="15"/>
  <c r="X53" i="15"/>
  <c r="BE52" i="15"/>
  <c r="BD52" i="15"/>
  <c r="BC52" i="15"/>
  <c r="BB52" i="15"/>
  <c r="BA52" i="15"/>
  <c r="AZ52" i="15"/>
  <c r="AY52" i="15"/>
  <c r="AX52" i="15"/>
  <c r="AW52" i="15"/>
  <c r="AV52" i="15"/>
  <c r="N53" i="12" s="1"/>
  <c r="AU52" i="15"/>
  <c r="AT52" i="15"/>
  <c r="AS52" i="15"/>
  <c r="AR52" i="15"/>
  <c r="AQ52" i="15"/>
  <c r="AP52" i="15"/>
  <c r="AO52" i="15"/>
  <c r="AN52" i="15"/>
  <c r="AM52" i="15"/>
  <c r="M53" i="12" s="1"/>
  <c r="AL52" i="15"/>
  <c r="L53" i="12" s="1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BO51" i="15"/>
  <c r="BN51" i="15"/>
  <c r="BM51" i="15"/>
  <c r="BL51" i="15"/>
  <c r="W51" i="15"/>
  <c r="I52" i="12" s="1"/>
  <c r="V51" i="15"/>
  <c r="H52" i="12" s="1"/>
  <c r="U51" i="15"/>
  <c r="T51" i="15"/>
  <c r="S51" i="15"/>
  <c r="R51" i="15"/>
  <c r="Q51" i="15"/>
  <c r="P51" i="15"/>
  <c r="O51" i="15"/>
  <c r="G52" i="12" s="1"/>
  <c r="N51" i="15"/>
  <c r="F52" i="12" s="1"/>
  <c r="M51" i="15"/>
  <c r="L51" i="15"/>
  <c r="K51" i="15"/>
  <c r="J51" i="15"/>
  <c r="I51" i="15"/>
  <c r="H51" i="15"/>
  <c r="G51" i="15"/>
  <c r="F51" i="15"/>
  <c r="BA50" i="15"/>
  <c r="BC50" i="15" s="1"/>
  <c r="BE50" i="15" s="1"/>
  <c r="AY50" i="15"/>
  <c r="AX50" i="15"/>
  <c r="AZ50" i="15" s="1"/>
  <c r="BB50" i="15" s="1"/>
  <c r="BD50" i="15" s="1"/>
  <c r="AW50" i="15"/>
  <c r="O51" i="12" s="1"/>
  <c r="AU50" i="15"/>
  <c r="AT50" i="15"/>
  <c r="AV50" i="15" s="1"/>
  <c r="N51" i="12" s="1"/>
  <c r="AS50" i="15"/>
  <c r="AQ50" i="15"/>
  <c r="AP50" i="15"/>
  <c r="AR50" i="15" s="1"/>
  <c r="AO50" i="15"/>
  <c r="AM50" i="15"/>
  <c r="M51" i="12" s="1"/>
  <c r="AL50" i="15"/>
  <c r="L51" i="12" s="1"/>
  <c r="AK50" i="15"/>
  <c r="AI50" i="15"/>
  <c r="AH50" i="15"/>
  <c r="AJ50" i="15" s="1"/>
  <c r="AG50" i="15"/>
  <c r="AE50" i="15"/>
  <c r="K51" i="12" s="1"/>
  <c r="AD50" i="15"/>
  <c r="J51" i="12" s="1"/>
  <c r="AC50" i="15"/>
  <c r="AA50" i="15"/>
  <c r="Z50" i="15"/>
  <c r="AB50" i="15" s="1"/>
  <c r="Y50" i="15"/>
  <c r="W50" i="15"/>
  <c r="I51" i="12" s="1"/>
  <c r="V50" i="15"/>
  <c r="H51" i="12" s="1"/>
  <c r="U50" i="15"/>
  <c r="S50" i="15"/>
  <c r="S47" i="15" s="1"/>
  <c r="S41" i="15" s="1"/>
  <c r="R50" i="15"/>
  <c r="T50" i="15" s="1"/>
  <c r="BJ49" i="15"/>
  <c r="T50" i="12" s="1"/>
  <c r="BH49" i="15"/>
  <c r="R50" i="12" s="1"/>
  <c r="BF49" i="15"/>
  <c r="BD49" i="15"/>
  <c r="P50" i="12" s="1"/>
  <c r="BB49" i="15"/>
  <c r="AZ49" i="15"/>
  <c r="AX49" i="15"/>
  <c r="AW49" i="15"/>
  <c r="AV49" i="15"/>
  <c r="N50" i="12" s="1"/>
  <c r="AU49" i="15"/>
  <c r="AT49" i="15"/>
  <c r="AS49" i="15"/>
  <c r="AR49" i="15"/>
  <c r="AQ49" i="15"/>
  <c r="AP49" i="15"/>
  <c r="AO49" i="15"/>
  <c r="AN49" i="15"/>
  <c r="AM49" i="15"/>
  <c r="M50" i="12" s="1"/>
  <c r="AL49" i="15"/>
  <c r="L50" i="12" s="1"/>
  <c r="AK49" i="15"/>
  <c r="AJ49" i="15"/>
  <c r="AI49" i="15"/>
  <c r="AH49" i="15"/>
  <c r="AG49" i="15"/>
  <c r="AF49" i="15"/>
  <c r="AE49" i="15"/>
  <c r="K50" i="12" s="1"/>
  <c r="AD49" i="15"/>
  <c r="J50" i="12" s="1"/>
  <c r="AC49" i="15"/>
  <c r="AB49" i="15"/>
  <c r="U48" i="15"/>
  <c r="U47" i="15" s="1"/>
  <c r="T48" i="15"/>
  <c r="V48" i="15" s="1"/>
  <c r="H49" i="12" s="1"/>
  <c r="BO47" i="15"/>
  <c r="BN47" i="15"/>
  <c r="BM47" i="15"/>
  <c r="BL47" i="15"/>
  <c r="Q47" i="15"/>
  <c r="P47" i="15"/>
  <c r="O47" i="15"/>
  <c r="G48" i="12" s="1"/>
  <c r="N47" i="15"/>
  <c r="F48" i="12" s="1"/>
  <c r="M47" i="15"/>
  <c r="L47" i="15"/>
  <c r="K47" i="15"/>
  <c r="J47" i="15"/>
  <c r="J41" i="15" s="1"/>
  <c r="I47" i="15"/>
  <c r="H47" i="15"/>
  <c r="H41" i="15" s="1"/>
  <c r="G47" i="15"/>
  <c r="F47" i="15"/>
  <c r="BC46" i="15"/>
  <c r="BE46" i="15" s="1"/>
  <c r="BB46" i="15"/>
  <c r="BD46" i="15" s="1"/>
  <c r="BA46" i="15"/>
  <c r="AZ46" i="15"/>
  <c r="AY46" i="15"/>
  <c r="AX46" i="15"/>
  <c r="AW46" i="15"/>
  <c r="O47" i="12" s="1"/>
  <c r="AV46" i="15"/>
  <c r="N47" i="12" s="1"/>
  <c r="AU46" i="15"/>
  <c r="AT46" i="15"/>
  <c r="AW45" i="15"/>
  <c r="O46" i="12" s="1"/>
  <c r="AV45" i="15"/>
  <c r="AU45" i="15"/>
  <c r="AT45" i="15"/>
  <c r="AS45" i="15"/>
  <c r="AR45" i="15"/>
  <c r="AQ45" i="15"/>
  <c r="AP45" i="15"/>
  <c r="AO45" i="15"/>
  <c r="AO42" i="15" s="1"/>
  <c r="AN45" i="15"/>
  <c r="AN42" i="15" s="1"/>
  <c r="AM45" i="15"/>
  <c r="AL45" i="15"/>
  <c r="AK45" i="15"/>
  <c r="AK42" i="15" s="1"/>
  <c r="AJ45" i="15"/>
  <c r="AJ42" i="15" s="1"/>
  <c r="AI45" i="15"/>
  <c r="AI42" i="15" s="1"/>
  <c r="AH45" i="15"/>
  <c r="AH42" i="15" s="1"/>
  <c r="AG45" i="15"/>
  <c r="AG42" i="15" s="1"/>
  <c r="AF45" i="15"/>
  <c r="AF42" i="15" s="1"/>
  <c r="AE45" i="15"/>
  <c r="AD45" i="15"/>
  <c r="J46" i="12" s="1"/>
  <c r="AC45" i="15"/>
  <c r="AC42" i="15" s="1"/>
  <c r="AB45" i="15"/>
  <c r="AB42" i="15" s="1"/>
  <c r="AA45" i="15"/>
  <c r="AA42" i="15" s="1"/>
  <c r="Z45" i="15"/>
  <c r="Z42" i="15" s="1"/>
  <c r="Y45" i="15"/>
  <c r="Y42" i="15" s="1"/>
  <c r="X45" i="15"/>
  <c r="X42" i="15" s="1"/>
  <c r="BE44" i="15"/>
  <c r="BD44" i="15"/>
  <c r="P45" i="12" s="1"/>
  <c r="BC44" i="15"/>
  <c r="BB44" i="15"/>
  <c r="BA44" i="15"/>
  <c r="AZ44" i="15"/>
  <c r="AY44" i="15"/>
  <c r="AX44" i="15"/>
  <c r="BE43" i="15"/>
  <c r="Q44" i="12" s="1"/>
  <c r="BD43" i="15"/>
  <c r="BC43" i="15"/>
  <c r="BB43" i="15"/>
  <c r="BA43" i="15"/>
  <c r="AZ43" i="15"/>
  <c r="AY43" i="15"/>
  <c r="AX43" i="15"/>
  <c r="AW43" i="15"/>
  <c r="O44" i="12" s="1"/>
  <c r="AV43" i="15"/>
  <c r="AU43" i="15"/>
  <c r="AT43" i="15"/>
  <c r="AS43" i="15"/>
  <c r="AR43" i="15"/>
  <c r="AQ43" i="15"/>
  <c r="AP43" i="15"/>
  <c r="BO42" i="15"/>
  <c r="BO41" i="15" s="1"/>
  <c r="BN42" i="15"/>
  <c r="BM42" i="15"/>
  <c r="BM41" i="15" s="1"/>
  <c r="BL42" i="15"/>
  <c r="W42" i="15"/>
  <c r="I43" i="12" s="1"/>
  <c r="V42" i="15"/>
  <c r="H43" i="12" s="1"/>
  <c r="U42" i="15"/>
  <c r="T42" i="15"/>
  <c r="S42" i="15"/>
  <c r="R42" i="15"/>
  <c r="Q42" i="15"/>
  <c r="P42" i="15"/>
  <c r="O42" i="15"/>
  <c r="N42" i="15"/>
  <c r="F43" i="12" s="1"/>
  <c r="M42" i="15"/>
  <c r="L42" i="15"/>
  <c r="K42" i="15"/>
  <c r="J42" i="15"/>
  <c r="I42" i="15"/>
  <c r="H42" i="15"/>
  <c r="G42" i="15"/>
  <c r="F42" i="15"/>
  <c r="F41" i="15" s="1"/>
  <c r="L41" i="15"/>
  <c r="K41" i="15"/>
  <c r="G41" i="15"/>
  <c r="Q40" i="15"/>
  <c r="S40" i="15" s="1"/>
  <c r="U40" i="15" s="1"/>
  <c r="W40" i="15" s="1"/>
  <c r="P40" i="15"/>
  <c r="R40" i="15" s="1"/>
  <c r="T40" i="15" s="1"/>
  <c r="V40" i="15" s="1"/>
  <c r="M39" i="15"/>
  <c r="O39" i="15" s="1"/>
  <c r="L39" i="15"/>
  <c r="N39" i="15" s="1"/>
  <c r="F40" i="12" s="1"/>
  <c r="M38" i="15"/>
  <c r="O38" i="15" s="1"/>
  <c r="L38" i="15"/>
  <c r="N38" i="15" s="1"/>
  <c r="M37" i="15"/>
  <c r="O37" i="15" s="1"/>
  <c r="G38" i="12" s="1"/>
  <c r="L37" i="15"/>
  <c r="BO36" i="15"/>
  <c r="BN36" i="15"/>
  <c r="BM36" i="15"/>
  <c r="BL36" i="15"/>
  <c r="K36" i="15"/>
  <c r="J36" i="15"/>
  <c r="I36" i="15"/>
  <c r="H36" i="15"/>
  <c r="G36" i="15"/>
  <c r="F36" i="15"/>
  <c r="AI35" i="15"/>
  <c r="AK35" i="15" s="1"/>
  <c r="AM35" i="15" s="1"/>
  <c r="AG35" i="15"/>
  <c r="AE35" i="15"/>
  <c r="K36" i="12" s="1"/>
  <c r="AA35" i="15"/>
  <c r="Y35" i="15"/>
  <c r="W35" i="15"/>
  <c r="I36" i="12" s="1"/>
  <c r="V35" i="15"/>
  <c r="U35" i="15"/>
  <c r="T35" i="15"/>
  <c r="S35" i="15"/>
  <c r="R35" i="15"/>
  <c r="Q34" i="15"/>
  <c r="S34" i="15" s="1"/>
  <c r="U34" i="15" s="1"/>
  <c r="W34" i="15" s="1"/>
  <c r="P34" i="15"/>
  <c r="R34" i="15" s="1"/>
  <c r="T34" i="15" s="1"/>
  <c r="V34" i="15" s="1"/>
  <c r="O33" i="15"/>
  <c r="G34" i="12" s="1"/>
  <c r="N33" i="15"/>
  <c r="O32" i="15"/>
  <c r="G33" i="12" s="1"/>
  <c r="N32" i="15"/>
  <c r="F33" i="12" s="1"/>
  <c r="BO31" i="15"/>
  <c r="BN31" i="15"/>
  <c r="BM31" i="15"/>
  <c r="BL31" i="15"/>
  <c r="M31" i="15"/>
  <c r="L31" i="15"/>
  <c r="K31" i="15"/>
  <c r="J31" i="15"/>
  <c r="I31" i="15"/>
  <c r="H31" i="15"/>
  <c r="G31" i="15"/>
  <c r="F31" i="15"/>
  <c r="M30" i="15"/>
  <c r="O30" i="15" s="1"/>
  <c r="L30" i="15"/>
  <c r="L26" i="15" s="1"/>
  <c r="O29" i="15"/>
  <c r="N29" i="15"/>
  <c r="O28" i="15"/>
  <c r="G29" i="12" s="1"/>
  <c r="N28" i="15"/>
  <c r="F29" i="12" s="1"/>
  <c r="AG27" i="15"/>
  <c r="AE27" i="15"/>
  <c r="K28" i="12" s="1"/>
  <c r="AC27" i="15"/>
  <c r="AA27" i="15"/>
  <c r="Y27" i="15"/>
  <c r="W27" i="15"/>
  <c r="I28" i="12" s="1"/>
  <c r="V27" i="15"/>
  <c r="H28" i="12" s="1"/>
  <c r="U27" i="15"/>
  <c r="T27" i="15"/>
  <c r="S27" i="15"/>
  <c r="R27" i="15"/>
  <c r="BO26" i="15"/>
  <c r="BN26" i="15"/>
  <c r="BM26" i="15"/>
  <c r="BL26" i="15"/>
  <c r="K26" i="15"/>
  <c r="J26" i="15"/>
  <c r="I26" i="15"/>
  <c r="H26" i="15"/>
  <c r="G26" i="15"/>
  <c r="F26" i="15"/>
  <c r="G25" i="15"/>
  <c r="I25" i="15" s="1"/>
  <c r="K25" i="15" s="1"/>
  <c r="M25" i="15" s="1"/>
  <c r="O25" i="15" s="1"/>
  <c r="F25" i="15"/>
  <c r="H25" i="15" s="1"/>
  <c r="J25" i="15" s="1"/>
  <c r="L25" i="15" s="1"/>
  <c r="N25" i="15" s="1"/>
  <c r="F26" i="12" s="1"/>
  <c r="G24" i="15"/>
  <c r="I24" i="15" s="1"/>
  <c r="K24" i="15" s="1"/>
  <c r="M24" i="15" s="1"/>
  <c r="O24" i="15" s="1"/>
  <c r="F24" i="15"/>
  <c r="H24" i="15" s="1"/>
  <c r="J24" i="15" s="1"/>
  <c r="L24" i="15" s="1"/>
  <c r="N24" i="15" s="1"/>
  <c r="F25" i="12" s="1"/>
  <c r="G23" i="15"/>
  <c r="I23" i="15" s="1"/>
  <c r="K23" i="15" s="1"/>
  <c r="M23" i="15" s="1"/>
  <c r="O23" i="15" s="1"/>
  <c r="F23" i="15"/>
  <c r="H23" i="15" s="1"/>
  <c r="J23" i="15" s="1"/>
  <c r="L23" i="15" s="1"/>
  <c r="N23" i="15" s="1"/>
  <c r="G22" i="15"/>
  <c r="I22" i="15" s="1"/>
  <c r="K22" i="15" s="1"/>
  <c r="F22" i="15"/>
  <c r="H22" i="15" s="1"/>
  <c r="BO21" i="15"/>
  <c r="BN21" i="15"/>
  <c r="BM21" i="15"/>
  <c r="BM20" i="15" s="1"/>
  <c r="BL21" i="15"/>
  <c r="BI18" i="15"/>
  <c r="BH18" i="15"/>
  <c r="AS17" i="15"/>
  <c r="AU17" i="15" s="1"/>
  <c r="AW17" i="15" s="1"/>
  <c r="AR17" i="15"/>
  <c r="AT17" i="15" s="1"/>
  <c r="AV17" i="15" s="1"/>
  <c r="AG16" i="15"/>
  <c r="AI16" i="15" s="1"/>
  <c r="AF16" i="15"/>
  <c r="AH16" i="15" s="1"/>
  <c r="AH15" i="15" s="1"/>
  <c r="BO15" i="15"/>
  <c r="BN15" i="15"/>
  <c r="BM15" i="15"/>
  <c r="BL15" i="15"/>
  <c r="AE15" i="15"/>
  <c r="K16" i="12" s="1"/>
  <c r="AD15" i="15"/>
  <c r="J16" i="12" s="1"/>
  <c r="AC15" i="15"/>
  <c r="AB15" i="15"/>
  <c r="AA15" i="15"/>
  <c r="Z15" i="15"/>
  <c r="Y15" i="15"/>
  <c r="X15" i="15"/>
  <c r="W15" i="15"/>
  <c r="I16" i="12" s="1"/>
  <c r="V15" i="15"/>
  <c r="H16" i="12" s="1"/>
  <c r="U15" i="15"/>
  <c r="T15" i="15"/>
  <c r="S15" i="15"/>
  <c r="R15" i="15"/>
  <c r="Q15" i="15"/>
  <c r="P15" i="15"/>
  <c r="O15" i="15"/>
  <c r="G16" i="12" s="1"/>
  <c r="N15" i="15"/>
  <c r="F16" i="12" s="1"/>
  <c r="M15" i="15"/>
  <c r="L15" i="15"/>
  <c r="K15" i="15"/>
  <c r="J15" i="15"/>
  <c r="I15" i="15"/>
  <c r="H15" i="15"/>
  <c r="G15" i="15"/>
  <c r="F15" i="15"/>
  <c r="BG14" i="15"/>
  <c r="BI14" i="15" s="1"/>
  <c r="BF14" i="15"/>
  <c r="BH14" i="15" s="1"/>
  <c r="AY14" i="15"/>
  <c r="BA14" i="15" s="1"/>
  <c r="BC14" i="15" s="1"/>
  <c r="BE14" i="15" s="1"/>
  <c r="Q15" i="12" s="1"/>
  <c r="AX14" i="15"/>
  <c r="AZ14" i="15" s="1"/>
  <c r="BB14" i="15" s="1"/>
  <c r="AQ14" i="15"/>
  <c r="AS14" i="15" s="1"/>
  <c r="AU14" i="15" s="1"/>
  <c r="AW14" i="15" s="1"/>
  <c r="O15" i="12" s="1"/>
  <c r="AP14" i="15"/>
  <c r="AR14" i="15" s="1"/>
  <c r="AT14" i="15" s="1"/>
  <c r="AV14" i="15" s="1"/>
  <c r="N15" i="12" s="1"/>
  <c r="AG14" i="15"/>
  <c r="AI14" i="15" s="1"/>
  <c r="AK14" i="15" s="1"/>
  <c r="AM14" i="15" s="1"/>
  <c r="M15" i="12" s="1"/>
  <c r="AF14" i="15"/>
  <c r="AH14" i="15" s="1"/>
  <c r="AJ14" i="15" s="1"/>
  <c r="AL14" i="15" s="1"/>
  <c r="Y14" i="15"/>
  <c r="AA14" i="15" s="1"/>
  <c r="AC14" i="15" s="1"/>
  <c r="AE14" i="15" s="1"/>
  <c r="K15" i="12" s="1"/>
  <c r="X14" i="15"/>
  <c r="Z14" i="15" s="1"/>
  <c r="AB14" i="15" s="1"/>
  <c r="AD14" i="15" s="1"/>
  <c r="W14" i="15"/>
  <c r="I15" i="12" s="1"/>
  <c r="U14" i="15"/>
  <c r="S14" i="15"/>
  <c r="Q14" i="15"/>
  <c r="P14" i="15"/>
  <c r="R14" i="15" s="1"/>
  <c r="T14" i="15" s="1"/>
  <c r="V14" i="15" s="1"/>
  <c r="H15" i="12" s="1"/>
  <c r="BI13" i="15"/>
  <c r="BH13" i="15"/>
  <c r="BG13" i="15"/>
  <c r="BF13" i="15"/>
  <c r="BE13" i="15"/>
  <c r="Q14" i="12" s="1"/>
  <c r="BD13" i="15"/>
  <c r="P14" i="12" s="1"/>
  <c r="BC13" i="15"/>
  <c r="BB13" i="15"/>
  <c r="BA13" i="15"/>
  <c r="AZ13" i="15"/>
  <c r="AY13" i="15"/>
  <c r="AX13" i="15"/>
  <c r="AW13" i="15"/>
  <c r="O14" i="12" s="1"/>
  <c r="AV13" i="15"/>
  <c r="N14" i="12" s="1"/>
  <c r="AU13" i="15"/>
  <c r="AT13" i="15"/>
  <c r="AS13" i="15"/>
  <c r="AR13" i="15"/>
  <c r="AQ13" i="15"/>
  <c r="AP13" i="15"/>
  <c r="AP12" i="15" s="1"/>
  <c r="AO13" i="15"/>
  <c r="AN13" i="15"/>
  <c r="AM13" i="15"/>
  <c r="M14" i="12" s="1"/>
  <c r="AL13" i="15"/>
  <c r="L14" i="12" s="1"/>
  <c r="AK13" i="15"/>
  <c r="AJ13" i="15"/>
  <c r="AI13" i="15"/>
  <c r="AH13" i="15"/>
  <c r="AG13" i="15"/>
  <c r="AF13" i="15"/>
  <c r="AE13" i="15"/>
  <c r="AD13" i="15"/>
  <c r="J14" i="12" s="1"/>
  <c r="AC13" i="15"/>
  <c r="AB13" i="15"/>
  <c r="AA13" i="15"/>
  <c r="Z13" i="15"/>
  <c r="Y13" i="15"/>
  <c r="X13" i="15"/>
  <c r="W13" i="15"/>
  <c r="I14" i="12" s="1"/>
  <c r="V13" i="15"/>
  <c r="H14" i="12" s="1"/>
  <c r="U13" i="15"/>
  <c r="T13" i="15"/>
  <c r="S13" i="15"/>
  <c r="R13" i="15"/>
  <c r="Q13" i="15"/>
  <c r="P13" i="15"/>
  <c r="O13" i="15"/>
  <c r="G14" i="12" s="1"/>
  <c r="N13" i="15"/>
  <c r="F14" i="12" s="1"/>
  <c r="M13" i="15"/>
  <c r="M12" i="15" s="1"/>
  <c r="L13" i="15"/>
  <c r="L12" i="15" s="1"/>
  <c r="L7" i="15" s="1"/>
  <c r="K13" i="15"/>
  <c r="K12" i="15" s="1"/>
  <c r="J13" i="15"/>
  <c r="J12" i="15" s="1"/>
  <c r="J7" i="15" s="1"/>
  <c r="I13" i="15"/>
  <c r="I12" i="15" s="1"/>
  <c r="I7" i="15" s="1"/>
  <c r="H13" i="15"/>
  <c r="H12" i="15" s="1"/>
  <c r="BO12" i="15"/>
  <c r="BO7" i="15" s="1"/>
  <c r="BN12" i="15"/>
  <c r="BM12" i="15"/>
  <c r="BL12" i="15"/>
  <c r="G12" i="15"/>
  <c r="F12" i="15"/>
  <c r="BK11" i="15"/>
  <c r="U12" i="12" s="1"/>
  <c r="BJ11" i="15"/>
  <c r="T12" i="12" s="1"/>
  <c r="AM10" i="15"/>
  <c r="M11" i="12" s="1"/>
  <c r="AL10" i="15"/>
  <c r="Q9" i="15"/>
  <c r="Q8" i="15" s="1"/>
  <c r="P9" i="15"/>
  <c r="P8" i="15" s="1"/>
  <c r="BO8" i="15"/>
  <c r="BN8" i="15"/>
  <c r="BM8" i="15"/>
  <c r="BL8" i="15"/>
  <c r="O8" i="15"/>
  <c r="G9" i="12" s="1"/>
  <c r="N8" i="15"/>
  <c r="M8" i="15"/>
  <c r="L8" i="15"/>
  <c r="K8" i="15"/>
  <c r="J8" i="15"/>
  <c r="I8" i="15"/>
  <c r="H8" i="15"/>
  <c r="G8" i="15"/>
  <c r="G7" i="15" s="1"/>
  <c r="F8" i="15"/>
  <c r="AA128" i="15" l="1"/>
  <c r="AB51" i="15"/>
  <c r="AJ51" i="15"/>
  <c r="AR51" i="15"/>
  <c r="AZ51" i="15"/>
  <c r="AY80" i="15"/>
  <c r="Y56" i="15"/>
  <c r="AS51" i="15"/>
  <c r="AP42" i="15"/>
  <c r="R47" i="15"/>
  <c r="R56" i="15"/>
  <c r="R55" i="15" s="1"/>
  <c r="BH12" i="15"/>
  <c r="R13" i="12" s="1"/>
  <c r="U120" i="15"/>
  <c r="U119" i="15" s="1"/>
  <c r="X12" i="15"/>
  <c r="Q37" i="15"/>
  <c r="S37" i="15" s="1"/>
  <c r="U37" i="15" s="1"/>
  <c r="AB128" i="15"/>
  <c r="AS80" i="15"/>
  <c r="BA80" i="15"/>
  <c r="AY72" i="15"/>
  <c r="BA72" i="15" s="1"/>
  <c r="BC72" i="15" s="1"/>
  <c r="BE72" i="15" s="1"/>
  <c r="BG72" i="15" s="1"/>
  <c r="BI72" i="15" s="1"/>
  <c r="X86" i="15"/>
  <c r="X85" i="15" s="1"/>
  <c r="AZ12" i="15"/>
  <c r="AY70" i="15"/>
  <c r="BA70" i="15" s="1"/>
  <c r="BC70" i="15" s="1"/>
  <c r="N30" i="15"/>
  <c r="N26" i="15" s="1"/>
  <c r="F27" i="12" s="1"/>
  <c r="AU42" i="15"/>
  <c r="X51" i="15"/>
  <c r="AF51" i="15"/>
  <c r="AN51" i="15"/>
  <c r="BD51" i="15"/>
  <c r="P52" i="12" s="1"/>
  <c r="AG68" i="15"/>
  <c r="Z86" i="15"/>
  <c r="AR98" i="15"/>
  <c r="Z104" i="15"/>
  <c r="Z103" i="15" s="1"/>
  <c r="T120" i="15"/>
  <c r="T119" i="15" s="1"/>
  <c r="BC125" i="15"/>
  <c r="P12" i="15"/>
  <c r="P7" i="15" s="1"/>
  <c r="P56" i="15"/>
  <c r="P55" i="15" s="1"/>
  <c r="Z62" i="15"/>
  <c r="M135" i="12"/>
  <c r="AM133" i="15"/>
  <c r="M134" i="12" s="1"/>
  <c r="AC51" i="15"/>
  <c r="BA51" i="15"/>
  <c r="U12" i="15"/>
  <c r="AC68" i="15"/>
  <c r="AK68" i="15"/>
  <c r="AU80" i="15"/>
  <c r="BC80" i="15"/>
  <c r="AT109" i="15"/>
  <c r="AS114" i="15"/>
  <c r="AC120" i="15"/>
  <c r="V104" i="15"/>
  <c r="P32" i="15"/>
  <c r="R32" i="15" s="1"/>
  <c r="AV51" i="15"/>
  <c r="N52" i="12" s="1"/>
  <c r="AA51" i="15"/>
  <c r="AY51" i="15"/>
  <c r="Z51" i="15"/>
  <c r="AH51" i="15"/>
  <c r="AX51" i="15"/>
  <c r="BF53" i="15"/>
  <c r="BH53" i="15" s="1"/>
  <c r="AD62" i="15"/>
  <c r="J63" i="12" s="1"/>
  <c r="BF100" i="15"/>
  <c r="BH100" i="15" s="1"/>
  <c r="R101" i="12" s="1"/>
  <c r="AF128" i="15"/>
  <c r="AV12" i="15"/>
  <c r="N13" i="12" s="1"/>
  <c r="AH91" i="15"/>
  <c r="Y12" i="15"/>
  <c r="Q33" i="15"/>
  <c r="S33" i="15" s="1"/>
  <c r="U33" i="15" s="1"/>
  <c r="W33" i="15" s="1"/>
  <c r="Y33" i="15" s="1"/>
  <c r="AA33" i="15" s="1"/>
  <c r="AC33" i="15" s="1"/>
  <c r="AE33" i="15" s="1"/>
  <c r="H7" i="15"/>
  <c r="AO10" i="15"/>
  <c r="AQ10" i="15" s="1"/>
  <c r="AS10" i="15" s="1"/>
  <c r="AU10" i="15" s="1"/>
  <c r="AW10" i="15" s="1"/>
  <c r="O11" i="12" s="1"/>
  <c r="Z12" i="15"/>
  <c r="AH12" i="15"/>
  <c r="AX12" i="15"/>
  <c r="AD42" i="15"/>
  <c r="J43" i="12" s="1"/>
  <c r="BF44" i="15"/>
  <c r="BH44" i="15" s="1"/>
  <c r="BJ44" i="15" s="1"/>
  <c r="T45" i="12" s="1"/>
  <c r="Q56" i="15"/>
  <c r="Q55" i="15" s="1"/>
  <c r="AZ80" i="15"/>
  <c r="Z128" i="15"/>
  <c r="L79" i="12"/>
  <c r="AN78" i="15"/>
  <c r="AP78" i="15" s="1"/>
  <c r="AY45" i="15"/>
  <c r="BA45" i="15" s="1"/>
  <c r="BA42" i="15" s="1"/>
  <c r="T56" i="15"/>
  <c r="T55" i="15" s="1"/>
  <c r="U56" i="15"/>
  <c r="U55" i="15" s="1"/>
  <c r="AC56" i="15"/>
  <c r="AU56" i="15"/>
  <c r="AK62" i="15"/>
  <c r="AF68" i="15"/>
  <c r="AN72" i="15"/>
  <c r="AP72" i="15" s="1"/>
  <c r="AR72" i="15" s="1"/>
  <c r="AT72" i="15" s="1"/>
  <c r="AV72" i="15" s="1"/>
  <c r="AX72" i="15" s="1"/>
  <c r="AQ80" i="15"/>
  <c r="AB86" i="15"/>
  <c r="AJ91" i="15"/>
  <c r="S9" i="15"/>
  <c r="N12" i="15"/>
  <c r="F13" i="12" s="1"/>
  <c r="AA12" i="15"/>
  <c r="AF15" i="15"/>
  <c r="P39" i="15"/>
  <c r="R39" i="15" s="1"/>
  <c r="T39" i="15" s="1"/>
  <c r="V39" i="15" s="1"/>
  <c r="X39" i="15" s="1"/>
  <c r="Z39" i="15" s="1"/>
  <c r="AB39" i="15" s="1"/>
  <c r="AD39" i="15" s="1"/>
  <c r="AA62" i="15"/>
  <c r="Z68" i="15"/>
  <c r="Y68" i="15"/>
  <c r="AG74" i="15"/>
  <c r="Z91" i="15"/>
  <c r="X104" i="15"/>
  <c r="X103" i="15" s="1"/>
  <c r="AO109" i="15"/>
  <c r="AA91" i="15"/>
  <c r="Z120" i="15"/>
  <c r="Z119" i="15" s="1"/>
  <c r="Q28" i="15"/>
  <c r="P24" i="15"/>
  <c r="R24" i="15" s="1"/>
  <c r="T24" i="15" s="1"/>
  <c r="V24" i="15" s="1"/>
  <c r="X24" i="15" s="1"/>
  <c r="Z24" i="15" s="1"/>
  <c r="AB24" i="15" s="1"/>
  <c r="AD24" i="15" s="1"/>
  <c r="AS42" i="15"/>
  <c r="AT12" i="15"/>
  <c r="AT51" i="15"/>
  <c r="AT80" i="15"/>
  <c r="BB80" i="15"/>
  <c r="AA86" i="15"/>
  <c r="T104" i="15"/>
  <c r="T103" i="15" s="1"/>
  <c r="AY109" i="15"/>
  <c r="AR109" i="15"/>
  <c r="AU109" i="15"/>
  <c r="O36" i="15"/>
  <c r="G37" i="12" s="1"/>
  <c r="Y51" i="15"/>
  <c r="AF12" i="15"/>
  <c r="I21" i="15"/>
  <c r="I20" i="15" s="1"/>
  <c r="M26" i="15"/>
  <c r="AX54" i="15"/>
  <c r="AX63" i="15"/>
  <c r="AZ63" i="15" s="1"/>
  <c r="BB63" i="15" s="1"/>
  <c r="AP109" i="15"/>
  <c r="AJ128" i="15"/>
  <c r="AR128" i="15"/>
  <c r="AO79" i="15"/>
  <c r="AQ79" i="15" s="1"/>
  <c r="M80" i="12"/>
  <c r="AK16" i="15"/>
  <c r="AM16" i="15" s="1"/>
  <c r="M17" i="12" s="1"/>
  <c r="AI15" i="15"/>
  <c r="AX58" i="15"/>
  <c r="AZ58" i="15" s="1"/>
  <c r="BB58" i="15" s="1"/>
  <c r="BD58" i="15" s="1"/>
  <c r="N59" i="12"/>
  <c r="BF59" i="15"/>
  <c r="BH59" i="15" s="1"/>
  <c r="P60" i="12"/>
  <c r="L76" i="12"/>
  <c r="AN75" i="15"/>
  <c r="AP75" i="15" s="1"/>
  <c r="AX78" i="15"/>
  <c r="AZ78" i="15" s="1"/>
  <c r="BB78" i="15" s="1"/>
  <c r="BD78" i="15" s="1"/>
  <c r="N79" i="12"/>
  <c r="AG89" i="15"/>
  <c r="AI89" i="15" s="1"/>
  <c r="K90" i="12"/>
  <c r="AE86" i="15"/>
  <c r="BF61" i="15"/>
  <c r="BH61" i="15" s="1"/>
  <c r="P62" i="12"/>
  <c r="AN77" i="15"/>
  <c r="AP77" i="15" s="1"/>
  <c r="L78" i="12"/>
  <c r="AN14" i="15"/>
  <c r="AN12" i="15" s="1"/>
  <c r="L15" i="12"/>
  <c r="J124" i="12"/>
  <c r="AF123" i="15"/>
  <c r="AH123" i="15" s="1"/>
  <c r="AJ123" i="15" s="1"/>
  <c r="AL123" i="15" s="1"/>
  <c r="AY17" i="15"/>
  <c r="BA17" i="15" s="1"/>
  <c r="BC17" i="15" s="1"/>
  <c r="BE17" i="15" s="1"/>
  <c r="O18" i="12"/>
  <c r="BG46" i="15"/>
  <c r="BI46" i="15" s="1"/>
  <c r="Q47" i="12"/>
  <c r="AN102" i="15"/>
  <c r="AP102" i="15" s="1"/>
  <c r="AP98" i="15" s="1"/>
  <c r="L103" i="12"/>
  <c r="BF112" i="15"/>
  <c r="BH112" i="15" s="1"/>
  <c r="P113" i="12"/>
  <c r="BJ117" i="15"/>
  <c r="T118" i="12" s="1"/>
  <c r="R118" i="12"/>
  <c r="X40" i="15"/>
  <c r="Z40" i="15" s="1"/>
  <c r="AB40" i="15" s="1"/>
  <c r="AD40" i="15" s="1"/>
  <c r="H41" i="12"/>
  <c r="BF50" i="15"/>
  <c r="BH50" i="15" s="1"/>
  <c r="P51" i="12"/>
  <c r="AX93" i="15"/>
  <c r="AZ93" i="15" s="1"/>
  <c r="BB93" i="15" s="1"/>
  <c r="BD93" i="15" s="1"/>
  <c r="N94" i="12"/>
  <c r="AO102" i="15"/>
  <c r="AQ102" i="15" s="1"/>
  <c r="AQ98" i="15" s="1"/>
  <c r="M103" i="12"/>
  <c r="P38" i="15"/>
  <c r="R38" i="15" s="1"/>
  <c r="T38" i="15" s="1"/>
  <c r="V38" i="15" s="1"/>
  <c r="F39" i="12"/>
  <c r="AX102" i="15"/>
  <c r="AZ102" i="15" s="1"/>
  <c r="AZ98" i="15" s="1"/>
  <c r="N103" i="12"/>
  <c r="Q25" i="15"/>
  <c r="S25" i="15" s="1"/>
  <c r="U25" i="15" s="1"/>
  <c r="W25" i="15" s="1"/>
  <c r="G26" i="12"/>
  <c r="BJ137" i="15"/>
  <c r="T138" i="12" s="1"/>
  <c r="R138" i="12"/>
  <c r="F24" i="12"/>
  <c r="P23" i="15"/>
  <c r="R23" i="15" s="1"/>
  <c r="T23" i="15" s="1"/>
  <c r="V23" i="15" s="1"/>
  <c r="BF99" i="15"/>
  <c r="P100" i="12"/>
  <c r="AX17" i="15"/>
  <c r="AZ17" i="15" s="1"/>
  <c r="BB17" i="15" s="1"/>
  <c r="BD17" i="15" s="1"/>
  <c r="N18" i="12"/>
  <c r="P33" i="15"/>
  <c r="F34" i="12"/>
  <c r="BJ82" i="15"/>
  <c r="T83" i="12" s="1"/>
  <c r="R83" i="12"/>
  <c r="O85" i="15"/>
  <c r="G87" i="12"/>
  <c r="AY10" i="15"/>
  <c r="BA10" i="15" s="1"/>
  <c r="BC10" i="15" s="1"/>
  <c r="BE10" i="15" s="1"/>
  <c r="AD12" i="15"/>
  <c r="J13" i="12" s="1"/>
  <c r="J15" i="12"/>
  <c r="BK14" i="15"/>
  <c r="U15" i="12" s="1"/>
  <c r="S15" i="12"/>
  <c r="G21" i="15"/>
  <c r="G20" i="15" s="1"/>
  <c r="G19" i="15" s="1"/>
  <c r="G6" i="15" s="1"/>
  <c r="H21" i="15"/>
  <c r="H20" i="15" s="1"/>
  <c r="Q24" i="15"/>
  <c r="S24" i="15" s="1"/>
  <c r="U24" i="15" s="1"/>
  <c r="W24" i="15" s="1"/>
  <c r="G25" i="12"/>
  <c r="X35" i="15"/>
  <c r="Z35" i="15" s="1"/>
  <c r="AB35" i="15" s="1"/>
  <c r="AD35" i="15" s="1"/>
  <c r="H36" i="12"/>
  <c r="Q39" i="15"/>
  <c r="S39" i="15" s="1"/>
  <c r="U39" i="15" s="1"/>
  <c r="W39" i="15" s="1"/>
  <c r="G40" i="12"/>
  <c r="AV42" i="15"/>
  <c r="N43" i="12" s="1"/>
  <c r="N44" i="12"/>
  <c r="BF43" i="15"/>
  <c r="BH43" i="15" s="1"/>
  <c r="P44" i="12"/>
  <c r="BF52" i="15"/>
  <c r="BF51" i="15" s="1"/>
  <c r="P53" i="12"/>
  <c r="AL51" i="15"/>
  <c r="L52" i="12" s="1"/>
  <c r="L54" i="12"/>
  <c r="F55" i="15"/>
  <c r="BG61" i="15"/>
  <c r="BI61" i="15" s="1"/>
  <c r="Q62" i="12"/>
  <c r="AW68" i="15"/>
  <c r="O69" i="12" s="1"/>
  <c r="BF80" i="15"/>
  <c r="T82" i="12"/>
  <c r="I84" i="15"/>
  <c r="N85" i="15"/>
  <c r="F87" i="12"/>
  <c r="W86" i="15"/>
  <c r="AG90" i="15"/>
  <c r="AI90" i="15" s="1"/>
  <c r="AK90" i="15" s="1"/>
  <c r="AM90" i="15" s="1"/>
  <c r="K91" i="12"/>
  <c r="L84" i="15"/>
  <c r="BF97" i="15"/>
  <c r="BH97" i="15" s="1"/>
  <c r="P98" i="12"/>
  <c r="BM85" i="15"/>
  <c r="BM84" i="15" s="1"/>
  <c r="AC104" i="15"/>
  <c r="AC103" i="15" s="1"/>
  <c r="BA109" i="15"/>
  <c r="O119" i="15"/>
  <c r="G120" i="12" s="1"/>
  <c r="G121" i="12"/>
  <c r="W120" i="15"/>
  <c r="Y120" i="15"/>
  <c r="AF124" i="15"/>
  <c r="AH124" i="15" s="1"/>
  <c r="AJ124" i="15" s="1"/>
  <c r="AL124" i="15" s="1"/>
  <c r="J125" i="12"/>
  <c r="R119" i="15"/>
  <c r="Q38" i="15"/>
  <c r="S38" i="15" s="1"/>
  <c r="U38" i="15" s="1"/>
  <c r="W38" i="15" s="1"/>
  <c r="G39" i="12"/>
  <c r="BF54" i="15"/>
  <c r="BH54" i="15" s="1"/>
  <c r="P55" i="12"/>
  <c r="AX88" i="15"/>
  <c r="AZ88" i="15" s="1"/>
  <c r="BB88" i="15" s="1"/>
  <c r="BD88" i="15" s="1"/>
  <c r="N89" i="12"/>
  <c r="BG113" i="15"/>
  <c r="BI113" i="15" s="1"/>
  <c r="Q114" i="12"/>
  <c r="AT125" i="15"/>
  <c r="BF127" i="15"/>
  <c r="BH127" i="15" s="1"/>
  <c r="P128" i="12"/>
  <c r="AC128" i="15"/>
  <c r="AN135" i="15"/>
  <c r="AP135" i="15" s="1"/>
  <c r="L136" i="12"/>
  <c r="O12" i="15"/>
  <c r="G13" i="12" s="1"/>
  <c r="Q23" i="15"/>
  <c r="S23" i="15" s="1"/>
  <c r="U23" i="15" s="1"/>
  <c r="W23" i="15" s="1"/>
  <c r="G24" i="12"/>
  <c r="P29" i="15"/>
  <c r="R29" i="15" s="1"/>
  <c r="T29" i="15" s="1"/>
  <c r="V29" i="15" s="1"/>
  <c r="F30" i="12"/>
  <c r="BL20" i="15"/>
  <c r="P41" i="15"/>
  <c r="BG43" i="15"/>
  <c r="BI43" i="15" s="1"/>
  <c r="S44" i="12" s="1"/>
  <c r="BF46" i="15"/>
  <c r="BH46" i="15" s="1"/>
  <c r="P47" i="12"/>
  <c r="T47" i="15"/>
  <c r="T41" i="15" s="1"/>
  <c r="W48" i="15"/>
  <c r="W47" i="15" s="1"/>
  <c r="I48" i="12" s="1"/>
  <c r="AP51" i="15"/>
  <c r="H55" i="15"/>
  <c r="BM55" i="15"/>
  <c r="BM19" i="15" s="1"/>
  <c r="N56" i="15"/>
  <c r="F59" i="12"/>
  <c r="V56" i="15"/>
  <c r="H59" i="12"/>
  <c r="AF66" i="15"/>
  <c r="AH66" i="15" s="1"/>
  <c r="AJ66" i="15" s="1"/>
  <c r="J67" i="12"/>
  <c r="AA68" i="15"/>
  <c r="AX75" i="15"/>
  <c r="AZ75" i="15" s="1"/>
  <c r="BH74" i="15"/>
  <c r="R75" i="12" s="1"/>
  <c r="R78" i="12"/>
  <c r="P85" i="15"/>
  <c r="P84" i="15" s="1"/>
  <c r="AB91" i="15"/>
  <c r="AF107" i="15"/>
  <c r="BG116" i="15"/>
  <c r="BI116" i="15" s="1"/>
  <c r="Q117" i="12"/>
  <c r="AD125" i="15"/>
  <c r="J126" i="12" s="1"/>
  <c r="AL128" i="15"/>
  <c r="L129" i="12" s="1"/>
  <c r="L130" i="12"/>
  <c r="AD128" i="15"/>
  <c r="J129" i="12" s="1"/>
  <c r="J131" i="12"/>
  <c r="AT128" i="15"/>
  <c r="BK131" i="15"/>
  <c r="U132" i="12" s="1"/>
  <c r="S132" i="12"/>
  <c r="AO135" i="15"/>
  <c r="AO134" i="15" s="1"/>
  <c r="AO133" i="15" s="1"/>
  <c r="M136" i="12"/>
  <c r="BC12" i="15"/>
  <c r="O41" i="15"/>
  <c r="G42" i="12" s="1"/>
  <c r="G43" i="12"/>
  <c r="AO76" i="15"/>
  <c r="AQ76" i="15" s="1"/>
  <c r="M77" i="12"/>
  <c r="AF90" i="15"/>
  <c r="AH90" i="15" s="1"/>
  <c r="AJ90" i="15" s="1"/>
  <c r="AL90" i="15" s="1"/>
  <c r="J91" i="12"/>
  <c r="BG97" i="15"/>
  <c r="BI97" i="15" s="1"/>
  <c r="Q98" i="12"/>
  <c r="BF111" i="15"/>
  <c r="BH111" i="15" s="1"/>
  <c r="P112" i="12"/>
  <c r="BJ18" i="15"/>
  <c r="T19" i="12" s="1"/>
  <c r="R19" i="12"/>
  <c r="Q29" i="15"/>
  <c r="S29" i="15" s="1"/>
  <c r="U29" i="15" s="1"/>
  <c r="W29" i="15" s="1"/>
  <c r="G30" i="12"/>
  <c r="Y34" i="15"/>
  <c r="AA34" i="15" s="1"/>
  <c r="AC34" i="15" s="1"/>
  <c r="AE34" i="15" s="1"/>
  <c r="AG34" i="15" s="1"/>
  <c r="AI34" i="15" s="1"/>
  <c r="AK34" i="15" s="1"/>
  <c r="AM34" i="15" s="1"/>
  <c r="I35" i="12"/>
  <c r="Q41" i="15"/>
  <c r="BG44" i="15"/>
  <c r="BI44" i="15" s="1"/>
  <c r="Q45" i="12"/>
  <c r="AG51" i="15"/>
  <c r="O56" i="15"/>
  <c r="G59" i="12"/>
  <c r="W56" i="15"/>
  <c r="I59" i="12"/>
  <c r="BF65" i="15"/>
  <c r="BH65" i="15" s="1"/>
  <c r="AB68" i="15"/>
  <c r="AQ68" i="15"/>
  <c r="G55" i="15"/>
  <c r="AI77" i="15"/>
  <c r="AK77" i="15" s="1"/>
  <c r="AM77" i="15" s="1"/>
  <c r="AN79" i="15"/>
  <c r="AP79" i="15" s="1"/>
  <c r="L80" i="12"/>
  <c r="AW80" i="15"/>
  <c r="O81" i="12" s="1"/>
  <c r="AV80" i="15"/>
  <c r="N81" i="12" s="1"/>
  <c r="N82" i="12"/>
  <c r="BD80" i="15"/>
  <c r="P81" i="12" s="1"/>
  <c r="P82" i="12"/>
  <c r="BK82" i="15"/>
  <c r="U83" i="12" s="1"/>
  <c r="S83" i="12"/>
  <c r="AC91" i="15"/>
  <c r="AA104" i="15"/>
  <c r="AA103" i="15" s="1"/>
  <c r="AG107" i="15"/>
  <c r="AI107" i="15" s="1"/>
  <c r="AK107" i="15" s="1"/>
  <c r="AM107" i="15" s="1"/>
  <c r="M108" i="12" s="1"/>
  <c r="AF108" i="15"/>
  <c r="AH108" i="15" s="1"/>
  <c r="AJ108" i="15" s="1"/>
  <c r="AL108" i="15" s="1"/>
  <c r="J109" i="12"/>
  <c r="AV109" i="15"/>
  <c r="N110" i="12" s="1"/>
  <c r="N111" i="12"/>
  <c r="AN109" i="15"/>
  <c r="BG111" i="15"/>
  <c r="BI111" i="15" s="1"/>
  <c r="Q112" i="12"/>
  <c r="BF115" i="15"/>
  <c r="BH115" i="15" s="1"/>
  <c r="BF116" i="15"/>
  <c r="BH116" i="15" s="1"/>
  <c r="AB120" i="15"/>
  <c r="AV125" i="15"/>
  <c r="N126" i="12" s="1"/>
  <c r="N127" i="12"/>
  <c r="BJ131" i="15"/>
  <c r="T132" i="12" s="1"/>
  <c r="BJ136" i="15"/>
  <c r="T137" i="12" s="1"/>
  <c r="R137" i="12"/>
  <c r="AD109" i="15"/>
  <c r="J110" i="12" s="1"/>
  <c r="R9" i="15"/>
  <c r="BN20" i="15"/>
  <c r="BJ53" i="15"/>
  <c r="T54" i="12" s="1"/>
  <c r="R54" i="12"/>
  <c r="X62" i="15"/>
  <c r="BO55" i="15"/>
  <c r="BJ83" i="15"/>
  <c r="T84" i="12" s="1"/>
  <c r="R84" i="12"/>
  <c r="J84" i="15"/>
  <c r="AX94" i="15"/>
  <c r="AZ94" i="15" s="1"/>
  <c r="BB94" i="15" s="1"/>
  <c r="BD94" i="15" s="1"/>
  <c r="N95" i="12"/>
  <c r="AG98" i="15"/>
  <c r="AW98" i="15"/>
  <c r="O99" i="12" s="1"/>
  <c r="O100" i="12"/>
  <c r="M84" i="15"/>
  <c r="V103" i="15"/>
  <c r="H104" i="12" s="1"/>
  <c r="H105" i="12"/>
  <c r="AV128" i="15"/>
  <c r="N129" i="12" s="1"/>
  <c r="N130" i="12"/>
  <c r="BF129" i="15"/>
  <c r="P130" i="12"/>
  <c r="AN132" i="15"/>
  <c r="AN128" i="15" s="1"/>
  <c r="L133" i="12"/>
  <c r="BK136" i="15"/>
  <c r="U137" i="12" s="1"/>
  <c r="S137" i="12"/>
  <c r="Q12" i="15"/>
  <c r="Q7" i="15" s="1"/>
  <c r="K7" i="15"/>
  <c r="AG15" i="15"/>
  <c r="BK18" i="15"/>
  <c r="U19" i="12" s="1"/>
  <c r="S19" i="12"/>
  <c r="R41" i="15"/>
  <c r="AN10" i="15"/>
  <c r="AP10" i="15" s="1"/>
  <c r="AR10" i="15" s="1"/>
  <c r="AT10" i="15" s="1"/>
  <c r="AV10" i="15" s="1"/>
  <c r="L11" i="12"/>
  <c r="V12" i="15"/>
  <c r="H13" i="12" s="1"/>
  <c r="S12" i="15"/>
  <c r="AI12" i="15"/>
  <c r="AQ12" i="15"/>
  <c r="AY12" i="15"/>
  <c r="AJ16" i="15"/>
  <c r="AL16" i="15" s="1"/>
  <c r="AN16" i="15" s="1"/>
  <c r="BO20" i="15"/>
  <c r="BO19" i="15" s="1"/>
  <c r="BO6" i="15" s="1"/>
  <c r="AW42" i="15"/>
  <c r="O43" i="12" s="1"/>
  <c r="AL42" i="15"/>
  <c r="L43" i="12" s="1"/>
  <c r="L46" i="12"/>
  <c r="AT42" i="15"/>
  <c r="AB56" i="15"/>
  <c r="AB62" i="15"/>
  <c r="Y62" i="15"/>
  <c r="AJ68" i="15"/>
  <c r="AD68" i="15"/>
  <c r="J69" i="12" s="1"/>
  <c r="J71" i="12"/>
  <c r="AX70" i="15"/>
  <c r="AZ70" i="15" s="1"/>
  <c r="BB70" i="15" s="1"/>
  <c r="BD70" i="15" s="1"/>
  <c r="N71" i="12"/>
  <c r="BJ74" i="15"/>
  <c r="T75" i="12" s="1"/>
  <c r="BI74" i="15"/>
  <c r="S75" i="12" s="1"/>
  <c r="S77" i="12"/>
  <c r="BK74" i="15"/>
  <c r="U75" i="12" s="1"/>
  <c r="U78" i="12"/>
  <c r="AP80" i="15"/>
  <c r="AX80" i="15"/>
  <c r="BK83" i="15"/>
  <c r="U84" i="12" s="1"/>
  <c r="S84" i="12"/>
  <c r="S85" i="15"/>
  <c r="S84" i="15" s="1"/>
  <c r="AL91" i="15"/>
  <c r="L92" i="12" s="1"/>
  <c r="L96" i="12"/>
  <c r="BF95" i="15"/>
  <c r="BH95" i="15" s="1"/>
  <c r="P96" i="12"/>
  <c r="AI98" i="15"/>
  <c r="BG100" i="15"/>
  <c r="BI100" i="15" s="1"/>
  <c r="BJ101" i="15"/>
  <c r="T102" i="12" s="1"/>
  <c r="R102" i="12"/>
  <c r="AS98" i="15"/>
  <c r="BJ102" i="15"/>
  <c r="T103" i="12" s="1"/>
  <c r="W104" i="15"/>
  <c r="U104" i="15"/>
  <c r="U103" i="15" s="1"/>
  <c r="Y104" i="15"/>
  <c r="Y103" i="15" s="1"/>
  <c r="AG114" i="15"/>
  <c r="AA120" i="15"/>
  <c r="AA119" i="15" s="1"/>
  <c r="AL125" i="15"/>
  <c r="L126" i="12" s="1"/>
  <c r="BB125" i="15"/>
  <c r="N133" i="15"/>
  <c r="F134" i="12" s="1"/>
  <c r="F135" i="12"/>
  <c r="AD133" i="15"/>
  <c r="J134" i="12" s="1"/>
  <c r="J135" i="12"/>
  <c r="AL134" i="15"/>
  <c r="X34" i="15"/>
  <c r="Z34" i="15" s="1"/>
  <c r="AB34" i="15" s="1"/>
  <c r="AD34" i="15" s="1"/>
  <c r="H35" i="12"/>
  <c r="AF89" i="15"/>
  <c r="AH89" i="15" s="1"/>
  <c r="AJ89" i="15" s="1"/>
  <c r="AL89" i="15" s="1"/>
  <c r="L90" i="12" s="1"/>
  <c r="J90" i="12"/>
  <c r="BK117" i="15"/>
  <c r="U118" i="12" s="1"/>
  <c r="S118" i="12"/>
  <c r="BG12" i="15"/>
  <c r="AR42" i="15"/>
  <c r="BM7" i="15"/>
  <c r="W12" i="15"/>
  <c r="I13" i="12" s="1"/>
  <c r="T12" i="15"/>
  <c r="AJ12" i="15"/>
  <c r="BJ13" i="15"/>
  <c r="R14" i="12"/>
  <c r="BL7" i="15"/>
  <c r="P25" i="15"/>
  <c r="R25" i="15" s="1"/>
  <c r="T25" i="15" s="1"/>
  <c r="V25" i="15" s="1"/>
  <c r="Q30" i="15"/>
  <c r="S30" i="15" s="1"/>
  <c r="U30" i="15" s="1"/>
  <c r="W30" i="15" s="1"/>
  <c r="G31" i="12"/>
  <c r="BL41" i="15"/>
  <c r="BN41" i="15"/>
  <c r="X50" i="15"/>
  <c r="AF50" i="15"/>
  <c r="AN50" i="15"/>
  <c r="AD51" i="15"/>
  <c r="J52" i="12" s="1"/>
  <c r="J53" i="12"/>
  <c r="BB51" i="15"/>
  <c r="AK56" i="15"/>
  <c r="Z56" i="15"/>
  <c r="AF60" i="15"/>
  <c r="AH60" i="15" s="1"/>
  <c r="AJ60" i="15" s="1"/>
  <c r="AL60" i="15" s="1"/>
  <c r="AL56" i="15" s="1"/>
  <c r="L57" i="12" s="1"/>
  <c r="BF67" i="15"/>
  <c r="BH67" i="15" s="1"/>
  <c r="P68" i="12"/>
  <c r="BF71" i="15"/>
  <c r="BH71" i="15" s="1"/>
  <c r="P72" i="12"/>
  <c r="BF73" i="15"/>
  <c r="BH73" i="15" s="1"/>
  <c r="P74" i="12"/>
  <c r="AX79" i="15"/>
  <c r="AZ79" i="15" s="1"/>
  <c r="BB79" i="15" s="1"/>
  <c r="BD79" i="15" s="1"/>
  <c r="N80" i="12"/>
  <c r="AF91" i="15"/>
  <c r="AN92" i="15"/>
  <c r="AP92" i="15" s="1"/>
  <c r="AP91" i="15" s="1"/>
  <c r="AV98" i="15"/>
  <c r="N99" i="12" s="1"/>
  <c r="BK102" i="15"/>
  <c r="U103" i="12" s="1"/>
  <c r="O103" i="15"/>
  <c r="G104" i="12" s="1"/>
  <c r="G105" i="12"/>
  <c r="AH128" i="15"/>
  <c r="BF130" i="15"/>
  <c r="BH130" i="15" s="1"/>
  <c r="AX132" i="15"/>
  <c r="AZ132" i="15" s="1"/>
  <c r="N133" i="12"/>
  <c r="AE133" i="15"/>
  <c r="K134" i="12" s="1"/>
  <c r="K135" i="12"/>
  <c r="BK137" i="15"/>
  <c r="U138" i="12" s="1"/>
  <c r="S138" i="12"/>
  <c r="AX77" i="15"/>
  <c r="AZ77" i="15" s="1"/>
  <c r="BB77" i="15" s="1"/>
  <c r="BD77" i="15" s="1"/>
  <c r="N78" i="12"/>
  <c r="BD125" i="15"/>
  <c r="P126" i="12" s="1"/>
  <c r="P127" i="12"/>
  <c r="F7" i="15"/>
  <c r="N7" i="15"/>
  <c r="F8" i="12" s="1"/>
  <c r="F9" i="12"/>
  <c r="BN7" i="15"/>
  <c r="AC12" i="15"/>
  <c r="AK12" i="15"/>
  <c r="BA12" i="15"/>
  <c r="BJ14" i="15"/>
  <c r="T15" i="12" s="1"/>
  <c r="R15" i="12"/>
  <c r="O26" i="15"/>
  <c r="G27" i="12" s="1"/>
  <c r="AO35" i="15"/>
  <c r="AQ35" i="15" s="1"/>
  <c r="AS35" i="15" s="1"/>
  <c r="AU35" i="15" s="1"/>
  <c r="AW35" i="15" s="1"/>
  <c r="M36" i="12"/>
  <c r="M36" i="15"/>
  <c r="Y40" i="15"/>
  <c r="AA40" i="15" s="1"/>
  <c r="AC40" i="15" s="1"/>
  <c r="AE40" i="15" s="1"/>
  <c r="I41" i="12"/>
  <c r="M41" i="15"/>
  <c r="AX45" i="15"/>
  <c r="AZ45" i="15" s="1"/>
  <c r="AZ42" i="15" s="1"/>
  <c r="N46" i="12"/>
  <c r="M55" i="15"/>
  <c r="AD56" i="15"/>
  <c r="J57" i="12" s="1"/>
  <c r="J58" i="12"/>
  <c r="S56" i="15"/>
  <c r="S55" i="15" s="1"/>
  <c r="AA56" i="15"/>
  <c r="BG67" i="15"/>
  <c r="BI67" i="15" s="1"/>
  <c r="Q68" i="12"/>
  <c r="BG73" i="15"/>
  <c r="BI73" i="15" s="1"/>
  <c r="Q74" i="12"/>
  <c r="AO78" i="15"/>
  <c r="AQ78" i="15" s="1"/>
  <c r="M79" i="12"/>
  <c r="BE80" i="15"/>
  <c r="Q81" i="12" s="1"/>
  <c r="AR80" i="15"/>
  <c r="BH80" i="15"/>
  <c r="R81" i="12" s="1"/>
  <c r="R82" i="12"/>
  <c r="V86" i="15"/>
  <c r="H89" i="12"/>
  <c r="BF96" i="15"/>
  <c r="BH96" i="15" s="1"/>
  <c r="P97" i="12"/>
  <c r="BK101" i="15"/>
  <c r="U102" i="12" s="1"/>
  <c r="S102" i="12"/>
  <c r="AZ109" i="15"/>
  <c r="N119" i="15"/>
  <c r="F120" i="12" s="1"/>
  <c r="V120" i="15"/>
  <c r="X120" i="15"/>
  <c r="X119" i="15" s="1"/>
  <c r="AX122" i="15"/>
  <c r="AZ122" i="15" s="1"/>
  <c r="BB122" i="15" s="1"/>
  <c r="BD122" i="15" s="1"/>
  <c r="N123" i="12"/>
  <c r="O65" i="12"/>
  <c r="AY64" i="15"/>
  <c r="BA64" i="15" s="1"/>
  <c r="BC64" i="15" s="1"/>
  <c r="BE64" i="15" s="1"/>
  <c r="BG60" i="15"/>
  <c r="BI60" i="15" s="1"/>
  <c r="Q61" i="12"/>
  <c r="AY76" i="15"/>
  <c r="BA76" i="15" s="1"/>
  <c r="BC76" i="15" s="1"/>
  <c r="BE76" i="15" s="1"/>
  <c r="O77" i="12"/>
  <c r="AY79" i="15"/>
  <c r="BA79" i="15" s="1"/>
  <c r="BC79" i="15" s="1"/>
  <c r="BE79" i="15" s="1"/>
  <c r="O80" i="12"/>
  <c r="AO66" i="15"/>
  <c r="AQ66" i="15" s="1"/>
  <c r="AS66" i="15" s="1"/>
  <c r="AU66" i="15" s="1"/>
  <c r="AS68" i="15"/>
  <c r="AI62" i="15"/>
  <c r="AG56" i="15"/>
  <c r="AS56" i="15"/>
  <c r="AY63" i="15"/>
  <c r="BA63" i="15" s="1"/>
  <c r="BC63" i="15" s="1"/>
  <c r="O64" i="12"/>
  <c r="AO68" i="15"/>
  <c r="AG62" i="15"/>
  <c r="AE68" i="15"/>
  <c r="K69" i="12" s="1"/>
  <c r="K72" i="12"/>
  <c r="BG71" i="15"/>
  <c r="BI71" i="15" s="1"/>
  <c r="Q72" i="12"/>
  <c r="BG65" i="15"/>
  <c r="BI65" i="15" s="1"/>
  <c r="AY77" i="15"/>
  <c r="BA77" i="15" s="1"/>
  <c r="BC77" i="15" s="1"/>
  <c r="BE77" i="15" s="1"/>
  <c r="O78" i="12"/>
  <c r="AY78" i="15"/>
  <c r="BA78" i="15" s="1"/>
  <c r="BC78" i="15" s="1"/>
  <c r="BE78" i="15" s="1"/>
  <c r="O79" i="12"/>
  <c r="AO56" i="15"/>
  <c r="AE62" i="15"/>
  <c r="K63" i="12" s="1"/>
  <c r="K64" i="12"/>
  <c r="AM62" i="15"/>
  <c r="M63" i="12" s="1"/>
  <c r="M65" i="12"/>
  <c r="AY57" i="15"/>
  <c r="BA57" i="15" s="1"/>
  <c r="BC57" i="15" s="1"/>
  <c r="BE57" i="15" s="1"/>
  <c r="Q58" i="12" s="1"/>
  <c r="O58" i="12"/>
  <c r="AI56" i="15"/>
  <c r="AM56" i="15"/>
  <c r="M57" i="12" s="1"/>
  <c r="M59" i="12"/>
  <c r="BG59" i="15"/>
  <c r="BI59" i="15" s="1"/>
  <c r="Q60" i="12"/>
  <c r="AE56" i="15"/>
  <c r="K58" i="12"/>
  <c r="AQ56" i="15"/>
  <c r="Q51" i="12"/>
  <c r="BG50" i="15"/>
  <c r="BI50" i="15" s="1"/>
  <c r="AK51" i="15"/>
  <c r="AW51" i="15"/>
  <c r="O52" i="12" s="1"/>
  <c r="O53" i="12"/>
  <c r="BG54" i="15"/>
  <c r="BI54" i="15" s="1"/>
  <c r="Q55" i="12"/>
  <c r="AO51" i="15"/>
  <c r="AE42" i="15"/>
  <c r="K43" i="12" s="1"/>
  <c r="K46" i="12"/>
  <c r="AE51" i="15"/>
  <c r="K52" i="12" s="1"/>
  <c r="K53" i="12"/>
  <c r="AQ51" i="15"/>
  <c r="BC51" i="15"/>
  <c r="AY49" i="15"/>
  <c r="BA49" i="15" s="1"/>
  <c r="BC49" i="15" s="1"/>
  <c r="BE49" i="15" s="1"/>
  <c r="O50" i="12"/>
  <c r="BG52" i="15"/>
  <c r="BI52" i="15" s="1"/>
  <c r="S53" i="12" s="1"/>
  <c r="Q53" i="12"/>
  <c r="AM42" i="15"/>
  <c r="M43" i="12" s="1"/>
  <c r="M46" i="12"/>
  <c r="AI51" i="15"/>
  <c r="AU51" i="15"/>
  <c r="AM51" i="15"/>
  <c r="M52" i="12" s="1"/>
  <c r="BG95" i="15"/>
  <c r="BI95" i="15" s="1"/>
  <c r="Q96" i="12"/>
  <c r="AO121" i="15"/>
  <c r="AQ121" i="15" s="1"/>
  <c r="M122" i="12"/>
  <c r="AY106" i="15"/>
  <c r="BA106" i="15" s="1"/>
  <c r="BC106" i="15" s="1"/>
  <c r="BE106" i="15" s="1"/>
  <c r="O107" i="12"/>
  <c r="AE104" i="15"/>
  <c r="K107" i="12"/>
  <c r="AY88" i="15"/>
  <c r="BA88" i="15" s="1"/>
  <c r="BC88" i="15" s="1"/>
  <c r="BE88" i="15" s="1"/>
  <c r="O89" i="12"/>
  <c r="AI91" i="15"/>
  <c r="AY94" i="15"/>
  <c r="BA94" i="15" s="1"/>
  <c r="BC94" i="15" s="1"/>
  <c r="BE94" i="15" s="1"/>
  <c r="O95" i="12"/>
  <c r="AK91" i="15"/>
  <c r="AG123" i="15"/>
  <c r="AI123" i="15" s="1"/>
  <c r="AK123" i="15" s="1"/>
  <c r="AM123" i="15" s="1"/>
  <c r="M124" i="12" s="1"/>
  <c r="K87" i="12"/>
  <c r="AY93" i="15"/>
  <c r="BA93" i="15" s="1"/>
  <c r="BC93" i="15" s="1"/>
  <c r="BE93" i="15" s="1"/>
  <c r="O94" i="12"/>
  <c r="AE91" i="15"/>
  <c r="K92" i="12" s="1"/>
  <c r="AY102" i="15"/>
  <c r="BA102" i="15" s="1"/>
  <c r="BC102" i="15" s="1"/>
  <c r="BE102" i="15" s="1"/>
  <c r="Q103" i="12" s="1"/>
  <c r="O103" i="12"/>
  <c r="AW109" i="15"/>
  <c r="O110" i="12" s="1"/>
  <c r="AE120" i="15"/>
  <c r="K121" i="12" s="1"/>
  <c r="K123" i="12"/>
  <c r="AY122" i="15"/>
  <c r="BA122" i="15" s="1"/>
  <c r="BC122" i="15" s="1"/>
  <c r="BE122" i="15" s="1"/>
  <c r="O123" i="12"/>
  <c r="AM125" i="15"/>
  <c r="M126" i="12" s="1"/>
  <c r="AI128" i="15"/>
  <c r="AO92" i="15"/>
  <c r="AO91" i="15" s="1"/>
  <c r="AG109" i="15"/>
  <c r="AS109" i="15"/>
  <c r="AU98" i="15"/>
  <c r="AU128" i="15"/>
  <c r="AM91" i="15"/>
  <c r="M92" i="12" s="1"/>
  <c r="AW132" i="15"/>
  <c r="AW128" i="15" s="1"/>
  <c r="O129" i="12" s="1"/>
  <c r="BG96" i="15"/>
  <c r="BI96" i="15" s="1"/>
  <c r="Q97" i="12"/>
  <c r="AE109" i="15"/>
  <c r="K110" i="12" s="1"/>
  <c r="AE128" i="15"/>
  <c r="K129" i="12" s="1"/>
  <c r="K130" i="12"/>
  <c r="BG130" i="15"/>
  <c r="BI130" i="15" s="1"/>
  <c r="AG108" i="15"/>
  <c r="AI108" i="15" s="1"/>
  <c r="AK108" i="15" s="1"/>
  <c r="AM108" i="15" s="1"/>
  <c r="AG124" i="15"/>
  <c r="K125" i="12"/>
  <c r="AW125" i="15"/>
  <c r="O126" i="12" s="1"/>
  <c r="AM109" i="15"/>
  <c r="M110" i="12" s="1"/>
  <c r="M111" i="12"/>
  <c r="AQ109" i="15"/>
  <c r="AE125" i="15"/>
  <c r="K126" i="12" s="1"/>
  <c r="BG127" i="15"/>
  <c r="BI127" i="15" s="1"/>
  <c r="Q128" i="12"/>
  <c r="AG128" i="15"/>
  <c r="AS128" i="15"/>
  <c r="BE12" i="15"/>
  <c r="Q13" i="12" s="1"/>
  <c r="BK13" i="15"/>
  <c r="S14" i="12"/>
  <c r="AG12" i="15"/>
  <c r="AM12" i="15"/>
  <c r="M13" i="12" s="1"/>
  <c r="AE12" i="15"/>
  <c r="K13" i="12" s="1"/>
  <c r="K14" i="12"/>
  <c r="AL12" i="15"/>
  <c r="L13" i="12" s="1"/>
  <c r="AB12" i="15"/>
  <c r="M7" i="15"/>
  <c r="AU12" i="15"/>
  <c r="BD14" i="15"/>
  <c r="BB12" i="15"/>
  <c r="AW12" i="15"/>
  <c r="O13" i="12" s="1"/>
  <c r="K21" i="15"/>
  <c r="K20" i="15" s="1"/>
  <c r="K19" i="15" s="1"/>
  <c r="M22" i="15"/>
  <c r="J22" i="15"/>
  <c r="Q32" i="15"/>
  <c r="O31" i="15"/>
  <c r="G32" i="12" s="1"/>
  <c r="R12" i="15"/>
  <c r="AR12" i="15"/>
  <c r="X48" i="15"/>
  <c r="V47" i="15"/>
  <c r="H48" i="12" s="1"/>
  <c r="AS12" i="15"/>
  <c r="BF12" i="15"/>
  <c r="AO14" i="15"/>
  <c r="AO12" i="15" s="1"/>
  <c r="AI27" i="15"/>
  <c r="BI12" i="15"/>
  <c r="S13" i="12" s="1"/>
  <c r="S28" i="15"/>
  <c r="U28" i="15" s="1"/>
  <c r="F21" i="15"/>
  <c r="F20" i="15" s="1"/>
  <c r="N31" i="15"/>
  <c r="F32" i="12" s="1"/>
  <c r="BG53" i="15"/>
  <c r="BI53" i="15" s="1"/>
  <c r="BE51" i="15"/>
  <c r="Q52" i="12" s="1"/>
  <c r="BK52" i="15"/>
  <c r="T32" i="15"/>
  <c r="P28" i="15"/>
  <c r="X27" i="15"/>
  <c r="L36" i="15"/>
  <c r="N37" i="15"/>
  <c r="F38" i="12" s="1"/>
  <c r="N41" i="15"/>
  <c r="F42" i="12" s="1"/>
  <c r="X56" i="15"/>
  <c r="AR74" i="15"/>
  <c r="AT76" i="15"/>
  <c r="BG115" i="15"/>
  <c r="BG80" i="15"/>
  <c r="BI81" i="15"/>
  <c r="S82" i="12" s="1"/>
  <c r="I41" i="15"/>
  <c r="U41" i="15"/>
  <c r="BL55" i="15"/>
  <c r="BL19" i="15" s="1"/>
  <c r="AX57" i="15"/>
  <c r="AQ42" i="15"/>
  <c r="AW58" i="15"/>
  <c r="O59" i="12" s="1"/>
  <c r="AX64" i="15"/>
  <c r="AZ64" i="15" s="1"/>
  <c r="BB64" i="15" s="1"/>
  <c r="BD64" i="15" s="1"/>
  <c r="Y86" i="15"/>
  <c r="Y85" i="15" s="1"/>
  <c r="AC86" i="15"/>
  <c r="AU68" i="15"/>
  <c r="AI68" i="15"/>
  <c r="AC62" i="15"/>
  <c r="AL69" i="15"/>
  <c r="L70" i="12" s="1"/>
  <c r="AK75" i="15"/>
  <c r="BL85" i="15"/>
  <c r="BL84" i="15" s="1"/>
  <c r="AR87" i="15"/>
  <c r="AD86" i="15"/>
  <c r="J87" i="12" s="1"/>
  <c r="AM68" i="15"/>
  <c r="M69" i="12" s="1"/>
  <c r="BB69" i="15"/>
  <c r="AS74" i="15"/>
  <c r="BD113" i="15"/>
  <c r="BD109" i="15" s="1"/>
  <c r="P110" i="12" s="1"/>
  <c r="BB109" i="15"/>
  <c r="AU87" i="15"/>
  <c r="AG91" i="15"/>
  <c r="AS105" i="15"/>
  <c r="H85" i="15"/>
  <c r="H84" i="15" s="1"/>
  <c r="T85" i="15"/>
  <c r="BG69" i="15"/>
  <c r="AF74" i="15"/>
  <c r="AH76" i="15"/>
  <c r="AD91" i="15"/>
  <c r="J92" i="12" s="1"/>
  <c r="AJ98" i="15"/>
  <c r="AD120" i="15"/>
  <c r="AF121" i="15"/>
  <c r="AW75" i="15"/>
  <c r="O76" i="12" s="1"/>
  <c r="AU74" i="15"/>
  <c r="AK98" i="15"/>
  <c r="AL98" i="15"/>
  <c r="L99" i="12" s="1"/>
  <c r="AL109" i="15"/>
  <c r="L110" i="12" s="1"/>
  <c r="AX109" i="15"/>
  <c r="AM98" i="15"/>
  <c r="M99" i="12" s="1"/>
  <c r="BC109" i="15"/>
  <c r="BE112" i="15"/>
  <c r="AK132" i="15"/>
  <c r="AM132" i="15" s="1"/>
  <c r="M133" i="12" s="1"/>
  <c r="BE99" i="15"/>
  <c r="Q100" i="12" s="1"/>
  <c r="BN103" i="15"/>
  <c r="BN84" i="15" s="1"/>
  <c r="AB104" i="15"/>
  <c r="AB103" i="15" s="1"/>
  <c r="AP106" i="15"/>
  <c r="BG110" i="15"/>
  <c r="Y119" i="15"/>
  <c r="AH68" i="15"/>
  <c r="F103" i="15"/>
  <c r="F84" i="15" s="1"/>
  <c r="R103" i="15"/>
  <c r="R84" i="15" s="1"/>
  <c r="BF110" i="15"/>
  <c r="AF114" i="15"/>
  <c r="BH99" i="15"/>
  <c r="R100" i="12" s="1"/>
  <c r="AT105" i="15"/>
  <c r="AD104" i="15"/>
  <c r="AJ118" i="15"/>
  <c r="AH114" i="15"/>
  <c r="AK118" i="15"/>
  <c r="AI114" i="15"/>
  <c r="BE129" i="15"/>
  <c r="Q130" i="12" s="1"/>
  <c r="AH98" i="15"/>
  <c r="AT98" i="15"/>
  <c r="AR114" i="15"/>
  <c r="BE125" i="15"/>
  <c r="Q126" i="12" s="1"/>
  <c r="BG126" i="15"/>
  <c r="AV118" i="15"/>
  <c r="N119" i="12" s="1"/>
  <c r="AT114" i="15"/>
  <c r="BF126" i="15"/>
  <c r="K103" i="15"/>
  <c r="K84" i="15" s="1"/>
  <c r="AW118" i="15"/>
  <c r="O119" i="12" s="1"/>
  <c r="AU114" i="15"/>
  <c r="K30" i="1"/>
  <c r="J30" i="1"/>
  <c r="F31" i="12" l="1"/>
  <c r="P30" i="15"/>
  <c r="R30" i="15" s="1"/>
  <c r="T30" i="15" s="1"/>
  <c r="V30" i="15" s="1"/>
  <c r="AO16" i="15"/>
  <c r="AM15" i="15"/>
  <c r="M16" i="12" s="1"/>
  <c r="AB119" i="15"/>
  <c r="AO98" i="15"/>
  <c r="AN134" i="15"/>
  <c r="AN133" i="15" s="1"/>
  <c r="AQ135" i="15"/>
  <c r="AY42" i="15"/>
  <c r="AT68" i="15"/>
  <c r="U84" i="15"/>
  <c r="AP132" i="15"/>
  <c r="AP128" i="15" s="1"/>
  <c r="BC45" i="15"/>
  <c r="BE45" i="15" s="1"/>
  <c r="Q46" i="12" s="1"/>
  <c r="Q73" i="12"/>
  <c r="AS62" i="15"/>
  <c r="AS55" i="15" s="1"/>
  <c r="AO107" i="15"/>
  <c r="AC55" i="15"/>
  <c r="AA85" i="15"/>
  <c r="AA84" i="15" s="1"/>
  <c r="AC119" i="15"/>
  <c r="R45" i="12"/>
  <c r="BH114" i="15"/>
  <c r="R115" i="12" s="1"/>
  <c r="Z85" i="15"/>
  <c r="Z84" i="15" s="1"/>
  <c r="BH52" i="15"/>
  <c r="R53" i="12" s="1"/>
  <c r="K35" i="12"/>
  <c r="AF104" i="15"/>
  <c r="AF103" i="15" s="1"/>
  <c r="AC85" i="15"/>
  <c r="BF98" i="15"/>
  <c r="BJ100" i="15"/>
  <c r="T101" i="12" s="1"/>
  <c r="BG51" i="15"/>
  <c r="AY68" i="15"/>
  <c r="BA68" i="15"/>
  <c r="K34" i="12"/>
  <c r="AG33" i="15"/>
  <c r="AI33" i="15" s="1"/>
  <c r="AK33" i="15" s="1"/>
  <c r="AM33" i="15" s="1"/>
  <c r="AH107" i="15"/>
  <c r="AJ107" i="15" s="1"/>
  <c r="AL107" i="15" s="1"/>
  <c r="AD55" i="15"/>
  <c r="J56" i="12" s="1"/>
  <c r="H25" i="12"/>
  <c r="Y55" i="15"/>
  <c r="I34" i="12"/>
  <c r="AH62" i="15"/>
  <c r="AN91" i="15"/>
  <c r="AI74" i="15"/>
  <c r="AZ72" i="15"/>
  <c r="BB72" i="15" s="1"/>
  <c r="BD72" i="15" s="1"/>
  <c r="AX68" i="15"/>
  <c r="H40" i="12"/>
  <c r="AV68" i="15"/>
  <c r="N69" i="12" s="1"/>
  <c r="AX42" i="15"/>
  <c r="AQ92" i="15"/>
  <c r="AQ91" i="15" s="1"/>
  <c r="AP68" i="15"/>
  <c r="AJ86" i="15"/>
  <c r="AJ85" i="15" s="1"/>
  <c r="AR68" i="15"/>
  <c r="N73" i="12"/>
  <c r="BB45" i="15"/>
  <c r="BD45" i="15" s="1"/>
  <c r="BF45" i="15" s="1"/>
  <c r="BC98" i="15"/>
  <c r="AR92" i="15"/>
  <c r="AR91" i="15" s="1"/>
  <c r="T84" i="15"/>
  <c r="I19" i="15"/>
  <c r="I6" i="15" s="1"/>
  <c r="S36" i="15"/>
  <c r="Z55" i="15"/>
  <c r="AH56" i="15"/>
  <c r="U9" i="15"/>
  <c r="S8" i="15"/>
  <c r="S7" i="15" s="1"/>
  <c r="AH86" i="15"/>
  <c r="AH85" i="15" s="1"/>
  <c r="Q36" i="15"/>
  <c r="AG120" i="15"/>
  <c r="AA55" i="15"/>
  <c r="AB85" i="15"/>
  <c r="AB84" i="15" s="1"/>
  <c r="AN98" i="15"/>
  <c r="AJ56" i="15"/>
  <c r="AI124" i="15"/>
  <c r="AK124" i="15" s="1"/>
  <c r="AM124" i="15" s="1"/>
  <c r="AM120" i="15" s="1"/>
  <c r="AF86" i="15"/>
  <c r="AF85" i="15" s="1"/>
  <c r="X55" i="15"/>
  <c r="W41" i="15"/>
  <c r="I42" i="12" s="1"/>
  <c r="AK15" i="15"/>
  <c r="AD103" i="15"/>
  <c r="J104" i="12" s="1"/>
  <c r="J105" i="12"/>
  <c r="AJ15" i="15"/>
  <c r="AX10" i="15"/>
  <c r="AZ10" i="15" s="1"/>
  <c r="BB10" i="15" s="1"/>
  <c r="BD10" i="15" s="1"/>
  <c r="N11" i="12"/>
  <c r="BF94" i="15"/>
  <c r="BH94" i="15" s="1"/>
  <c r="P95" i="12"/>
  <c r="BK97" i="15"/>
  <c r="U98" i="12" s="1"/>
  <c r="S98" i="12"/>
  <c r="V55" i="15"/>
  <c r="H56" i="12" s="1"/>
  <c r="H57" i="12"/>
  <c r="Y23" i="15"/>
  <c r="AA23" i="15" s="1"/>
  <c r="AC23" i="15" s="1"/>
  <c r="AE23" i="15" s="1"/>
  <c r="I24" i="12"/>
  <c r="BK61" i="15"/>
  <c r="U62" i="12" s="1"/>
  <c r="S62" i="12"/>
  <c r="H19" i="15"/>
  <c r="H6" i="15" s="1"/>
  <c r="BF93" i="15"/>
  <c r="BH93" i="15" s="1"/>
  <c r="P94" i="12"/>
  <c r="AF39" i="15"/>
  <c r="AH39" i="15" s="1"/>
  <c r="AJ39" i="15" s="1"/>
  <c r="AL39" i="15" s="1"/>
  <c r="J40" i="12"/>
  <c r="AD119" i="15"/>
  <c r="J120" i="12" s="1"/>
  <c r="J121" i="12"/>
  <c r="BK73" i="15"/>
  <c r="U74" i="12" s="1"/>
  <c r="S74" i="12"/>
  <c r="AO77" i="15"/>
  <c r="AQ77" i="15" s="1"/>
  <c r="M78" i="12"/>
  <c r="N84" i="15"/>
  <c r="F85" i="12" s="1"/>
  <c r="F86" i="12"/>
  <c r="AF24" i="15"/>
  <c r="AH24" i="15" s="1"/>
  <c r="AJ24" i="15" s="1"/>
  <c r="AL24" i="15" s="1"/>
  <c r="J25" i="12"/>
  <c r="BF58" i="15"/>
  <c r="BH58" i="15" s="1"/>
  <c r="P59" i="12"/>
  <c r="AK128" i="15"/>
  <c r="BF64" i="15"/>
  <c r="BH64" i="15" s="1"/>
  <c r="P65" i="12"/>
  <c r="AY35" i="15"/>
  <c r="BA35" i="15" s="1"/>
  <c r="BC35" i="15" s="1"/>
  <c r="BE35" i="15" s="1"/>
  <c r="O36" i="12"/>
  <c r="BJ130" i="15"/>
  <c r="T131" i="12" s="1"/>
  <c r="R131" i="12"/>
  <c r="X25" i="15"/>
  <c r="Z25" i="15" s="1"/>
  <c r="AB25" i="15" s="1"/>
  <c r="AD25" i="15" s="1"/>
  <c r="H26" i="12"/>
  <c r="AF34" i="15"/>
  <c r="AH34" i="15" s="1"/>
  <c r="AJ34" i="15" s="1"/>
  <c r="AL34" i="15" s="1"/>
  <c r="J35" i="12"/>
  <c r="AB55" i="15"/>
  <c r="Y29" i="15"/>
  <c r="AA29" i="15" s="1"/>
  <c r="AC29" i="15" s="1"/>
  <c r="AE29" i="15" s="1"/>
  <c r="I30" i="12"/>
  <c r="AN90" i="15"/>
  <c r="AP90" i="15" s="1"/>
  <c r="AR90" i="15" s="1"/>
  <c r="AT90" i="15" s="1"/>
  <c r="AV90" i="15" s="1"/>
  <c r="L91" i="12"/>
  <c r="N55" i="15"/>
  <c r="F56" i="12" s="1"/>
  <c r="F57" i="12"/>
  <c r="L125" i="12"/>
  <c r="AN124" i="15"/>
  <c r="AP124" i="15" s="1"/>
  <c r="AR124" i="15" s="1"/>
  <c r="AT124" i="15" s="1"/>
  <c r="AV124" i="15" s="1"/>
  <c r="O84" i="15"/>
  <c r="G85" i="12" s="1"/>
  <c r="G86" i="12"/>
  <c r="AF62" i="15"/>
  <c r="BJ112" i="15"/>
  <c r="T113" i="12" s="1"/>
  <c r="R113" i="12"/>
  <c r="BG17" i="15"/>
  <c r="BI17" i="15" s="1"/>
  <c r="Q18" i="12"/>
  <c r="V85" i="15"/>
  <c r="H87" i="12"/>
  <c r="BM6" i="15"/>
  <c r="BB102" i="15"/>
  <c r="BD102" i="15" s="1"/>
  <c r="AG86" i="15"/>
  <c r="BF70" i="15"/>
  <c r="BH70" i="15" s="1"/>
  <c r="P71" i="12"/>
  <c r="BD12" i="15"/>
  <c r="P13" i="12" s="1"/>
  <c r="P15" i="12"/>
  <c r="BK72" i="15"/>
  <c r="U73" i="12" s="1"/>
  <c r="S73" i="12"/>
  <c r="BF77" i="15"/>
  <c r="P78" i="12"/>
  <c r="BJ67" i="15"/>
  <c r="T68" i="12" s="1"/>
  <c r="R68" i="12"/>
  <c r="AL133" i="15"/>
  <c r="L134" i="12" s="1"/>
  <c r="L135" i="12"/>
  <c r="BK100" i="15"/>
  <c r="U101" i="12" s="1"/>
  <c r="S101" i="12"/>
  <c r="AX98" i="15"/>
  <c r="BN19" i="15"/>
  <c r="BF88" i="15"/>
  <c r="BH88" i="15" s="1"/>
  <c r="P89" i="12"/>
  <c r="BJ97" i="15"/>
  <c r="T98" i="12" s="1"/>
  <c r="R98" i="12"/>
  <c r="Y39" i="15"/>
  <c r="AA39" i="15" s="1"/>
  <c r="AC39" i="15" s="1"/>
  <c r="AE39" i="15" s="1"/>
  <c r="I40" i="12"/>
  <c r="BF17" i="15"/>
  <c r="BH17" i="15" s="1"/>
  <c r="P18" i="12"/>
  <c r="BJ50" i="15"/>
  <c r="T51" i="12" s="1"/>
  <c r="R51" i="12"/>
  <c r="AN123" i="15"/>
  <c r="AP123" i="15" s="1"/>
  <c r="AR123" i="15" s="1"/>
  <c r="AT123" i="15" s="1"/>
  <c r="AV123" i="15" s="1"/>
  <c r="L124" i="12"/>
  <c r="BF72" i="15"/>
  <c r="BH72" i="15" s="1"/>
  <c r="P73" i="12"/>
  <c r="BF78" i="15"/>
  <c r="P79" i="12"/>
  <c r="Y30" i="15"/>
  <c r="AA30" i="15" s="1"/>
  <c r="AC30" i="15" s="1"/>
  <c r="AE30" i="15" s="1"/>
  <c r="I31" i="12"/>
  <c r="X84" i="15"/>
  <c r="X30" i="15"/>
  <c r="Z30" i="15" s="1"/>
  <c r="AB30" i="15" s="1"/>
  <c r="AD30" i="15" s="1"/>
  <c r="H31" i="12"/>
  <c r="AX128" i="15"/>
  <c r="T9" i="15"/>
  <c r="R8" i="15"/>
  <c r="R7" i="15" s="1"/>
  <c r="BJ116" i="15"/>
  <c r="T117" i="12" s="1"/>
  <c r="R117" i="12"/>
  <c r="AN108" i="15"/>
  <c r="AP108" i="15" s="1"/>
  <c r="AR108" i="15" s="1"/>
  <c r="AT108" i="15" s="1"/>
  <c r="AV108" i="15" s="1"/>
  <c r="L109" i="12"/>
  <c r="I121" i="12"/>
  <c r="W119" i="15"/>
  <c r="I120" i="12" s="1"/>
  <c r="BJ80" i="15"/>
  <c r="T81" i="12" s="1"/>
  <c r="H39" i="12"/>
  <c r="X38" i="15"/>
  <c r="Z38" i="15" s="1"/>
  <c r="AB38" i="15" s="1"/>
  <c r="AD38" i="15" s="1"/>
  <c r="AF56" i="15"/>
  <c r="BN6" i="15"/>
  <c r="H121" i="12"/>
  <c r="V119" i="15"/>
  <c r="H120" i="12" s="1"/>
  <c r="BJ71" i="15"/>
  <c r="T72" i="12" s="1"/>
  <c r="R72" i="12"/>
  <c r="AL15" i="15"/>
  <c r="L16" i="12" s="1"/>
  <c r="L17" i="12"/>
  <c r="BK113" i="15"/>
  <c r="U114" i="12" s="1"/>
  <c r="S114" i="12"/>
  <c r="BK67" i="15"/>
  <c r="U68" i="12" s="1"/>
  <c r="S68" i="12"/>
  <c r="BF79" i="15"/>
  <c r="P80" i="12"/>
  <c r="AN60" i="15"/>
  <c r="L61" i="12"/>
  <c r="BJ12" i="15"/>
  <c r="T13" i="12" s="1"/>
  <c r="T14" i="12"/>
  <c r="BH129" i="15"/>
  <c r="R116" i="12"/>
  <c r="BJ115" i="15"/>
  <c r="BJ65" i="15"/>
  <c r="T66" i="12" s="1"/>
  <c r="R66" i="12"/>
  <c r="BK44" i="15"/>
  <c r="U45" i="12" s="1"/>
  <c r="S45" i="12"/>
  <c r="BK116" i="15"/>
  <c r="U117" i="12" s="1"/>
  <c r="S117" i="12"/>
  <c r="BJ54" i="15"/>
  <c r="T55" i="12" s="1"/>
  <c r="R55" i="12"/>
  <c r="AF35" i="15"/>
  <c r="AH35" i="15" s="1"/>
  <c r="AJ35" i="15" s="1"/>
  <c r="AL35" i="15" s="1"/>
  <c r="J36" i="12"/>
  <c r="AF40" i="15"/>
  <c r="AH40" i="15" s="1"/>
  <c r="AJ40" i="15" s="1"/>
  <c r="AL40" i="15" s="1"/>
  <c r="J41" i="12"/>
  <c r="AZ128" i="15"/>
  <c r="BB132" i="15"/>
  <c r="O55" i="15"/>
  <c r="G56" i="12" s="1"/>
  <c r="G57" i="12"/>
  <c r="BG112" i="15"/>
  <c r="BI112" i="15" s="1"/>
  <c r="Q113" i="12"/>
  <c r="BF113" i="15"/>
  <c r="BH113" i="15" s="1"/>
  <c r="P114" i="12"/>
  <c r="BL6" i="15"/>
  <c r="K6" i="15"/>
  <c r="AG119" i="15"/>
  <c r="W103" i="15"/>
  <c r="I104" i="12" s="1"/>
  <c r="I105" i="12"/>
  <c r="BJ95" i="15"/>
  <c r="T96" i="12" s="1"/>
  <c r="R96" i="12"/>
  <c r="R112" i="12"/>
  <c r="BJ111" i="15"/>
  <c r="T112" i="12" s="1"/>
  <c r="AL66" i="15"/>
  <c r="AJ62" i="15"/>
  <c r="Y48" i="15"/>
  <c r="I49" i="12"/>
  <c r="X29" i="15"/>
  <c r="Z29" i="15" s="1"/>
  <c r="AB29" i="15" s="1"/>
  <c r="AD29" i="15" s="1"/>
  <c r="H30" i="12"/>
  <c r="BJ127" i="15"/>
  <c r="T128" i="12" s="1"/>
  <c r="R128" i="12"/>
  <c r="AO90" i="15"/>
  <c r="AQ90" i="15" s="1"/>
  <c r="AS90" i="15" s="1"/>
  <c r="AU90" i="15" s="1"/>
  <c r="AW90" i="15" s="1"/>
  <c r="M91" i="12"/>
  <c r="R33" i="15"/>
  <c r="P31" i="15"/>
  <c r="Y25" i="15"/>
  <c r="AA25" i="15" s="1"/>
  <c r="AC25" i="15" s="1"/>
  <c r="AE25" i="15" s="1"/>
  <c r="I26" i="12"/>
  <c r="BK46" i="15"/>
  <c r="U47" i="12" s="1"/>
  <c r="S47" i="12"/>
  <c r="BJ61" i="15"/>
  <c r="T62" i="12" s="1"/>
  <c r="R62" i="12"/>
  <c r="BJ46" i="15"/>
  <c r="T47" i="12" s="1"/>
  <c r="R47" i="12"/>
  <c r="AN107" i="15"/>
  <c r="AP107" i="15" s="1"/>
  <c r="AR107" i="15" s="1"/>
  <c r="AT107" i="15" s="1"/>
  <c r="AV107" i="15" s="1"/>
  <c r="L108" i="12"/>
  <c r="AC84" i="15"/>
  <c r="V41" i="15"/>
  <c r="H42" i="12" s="1"/>
  <c r="F19" i="15"/>
  <c r="F6" i="15" s="1"/>
  <c r="BF122" i="15"/>
  <c r="BH122" i="15" s="1"/>
  <c r="P123" i="12"/>
  <c r="BJ96" i="15"/>
  <c r="T97" i="12" s="1"/>
  <c r="R97" i="12"/>
  <c r="AG40" i="15"/>
  <c r="AI40" i="15" s="1"/>
  <c r="AK40" i="15" s="1"/>
  <c r="AM40" i="15" s="1"/>
  <c r="K41" i="12"/>
  <c r="O7" i="15"/>
  <c r="G8" i="12" s="1"/>
  <c r="BJ73" i="15"/>
  <c r="T74" i="12" s="1"/>
  <c r="R74" i="12"/>
  <c r="BK111" i="15"/>
  <c r="U112" i="12" s="1"/>
  <c r="S112" i="12"/>
  <c r="W55" i="15"/>
  <c r="I56" i="12" s="1"/>
  <c r="I57" i="12"/>
  <c r="Y38" i="15"/>
  <c r="AA38" i="15" s="1"/>
  <c r="AC38" i="15" s="1"/>
  <c r="AE38" i="15" s="1"/>
  <c r="I39" i="12"/>
  <c r="I87" i="12"/>
  <c r="W85" i="15"/>
  <c r="R44" i="12"/>
  <c r="BJ43" i="15"/>
  <c r="T44" i="12" s="1"/>
  <c r="Y24" i="15"/>
  <c r="AA24" i="15" s="1"/>
  <c r="AC24" i="15" s="1"/>
  <c r="AE24" i="15" s="1"/>
  <c r="I25" i="12"/>
  <c r="BG10" i="15"/>
  <c r="BI10" i="15" s="1"/>
  <c r="Q11" i="12"/>
  <c r="Q26" i="15"/>
  <c r="X23" i="15"/>
  <c r="Z23" i="15" s="1"/>
  <c r="AB23" i="15" s="1"/>
  <c r="AD23" i="15" s="1"/>
  <c r="H24" i="12"/>
  <c r="BJ59" i="15"/>
  <c r="T60" i="12" s="1"/>
  <c r="R60" i="12"/>
  <c r="AE119" i="15"/>
  <c r="K120" i="12" s="1"/>
  <c r="AG55" i="15"/>
  <c r="AI55" i="15"/>
  <c r="BG77" i="15"/>
  <c r="Q78" i="12"/>
  <c r="BK65" i="15"/>
  <c r="U66" i="12" s="1"/>
  <c r="S66" i="12"/>
  <c r="BG64" i="15"/>
  <c r="BI64" i="15" s="1"/>
  <c r="Q65" i="12"/>
  <c r="BK71" i="15"/>
  <c r="U72" i="12" s="1"/>
  <c r="S72" i="12"/>
  <c r="Q80" i="12"/>
  <c r="BG79" i="15"/>
  <c r="AQ62" i="15"/>
  <c r="BG76" i="15"/>
  <c r="Q77" i="12"/>
  <c r="BG57" i="15"/>
  <c r="BI57" i="15" s="1"/>
  <c r="S58" i="12" s="1"/>
  <c r="BK60" i="15"/>
  <c r="U61" i="12" s="1"/>
  <c r="S61" i="12"/>
  <c r="AO62" i="15"/>
  <c r="BG78" i="15"/>
  <c r="Q79" i="12"/>
  <c r="AE55" i="15"/>
  <c r="K56" i="12" s="1"/>
  <c r="K57" i="12"/>
  <c r="BK59" i="15"/>
  <c r="U60" i="12" s="1"/>
  <c r="S60" i="12"/>
  <c r="U53" i="12"/>
  <c r="BK53" i="15"/>
  <c r="U54" i="12" s="1"/>
  <c r="S54" i="12"/>
  <c r="BK54" i="15"/>
  <c r="U55" i="12" s="1"/>
  <c r="S55" i="12"/>
  <c r="BG49" i="15"/>
  <c r="BI49" i="15" s="1"/>
  <c r="Q50" i="12"/>
  <c r="BK50" i="15"/>
  <c r="U51" i="12" s="1"/>
  <c r="S51" i="12"/>
  <c r="BI51" i="15"/>
  <c r="S52" i="12" s="1"/>
  <c r="AO33" i="15"/>
  <c r="AQ33" i="15" s="1"/>
  <c r="AS33" i="15" s="1"/>
  <c r="AU33" i="15" s="1"/>
  <c r="AW33" i="15" s="1"/>
  <c r="M34" i="12"/>
  <c r="AO34" i="15"/>
  <c r="AQ34" i="15" s="1"/>
  <c r="AS34" i="15" s="1"/>
  <c r="AU34" i="15" s="1"/>
  <c r="AW34" i="15" s="1"/>
  <c r="M35" i="12"/>
  <c r="AO108" i="15"/>
  <c r="AQ108" i="15" s="1"/>
  <c r="AS108" i="15" s="1"/>
  <c r="AU108" i="15" s="1"/>
  <c r="AW108" i="15" s="1"/>
  <c r="M109" i="12"/>
  <c r="M125" i="12"/>
  <c r="AI104" i="15"/>
  <c r="AI103" i="15" s="1"/>
  <c r="BG88" i="15"/>
  <c r="BI88" i="15" s="1"/>
  <c r="Q89" i="12"/>
  <c r="BK130" i="15"/>
  <c r="U131" i="12" s="1"/>
  <c r="S131" i="12"/>
  <c r="BG93" i="15"/>
  <c r="BI93" i="15" s="1"/>
  <c r="Q94" i="12"/>
  <c r="AE103" i="15"/>
  <c r="K104" i="12" s="1"/>
  <c r="K105" i="12"/>
  <c r="BA98" i="15"/>
  <c r="BK127" i="15"/>
  <c r="U128" i="12" s="1"/>
  <c r="S128" i="12"/>
  <c r="AE85" i="15"/>
  <c r="K86" i="12" s="1"/>
  <c r="AK104" i="15"/>
  <c r="AG104" i="15"/>
  <c r="AG103" i="15" s="1"/>
  <c r="BG106" i="15"/>
  <c r="BI106" i="15" s="1"/>
  <c r="Q107" i="12"/>
  <c r="BK96" i="15"/>
  <c r="U97" i="12" s="1"/>
  <c r="S97" i="12"/>
  <c r="BG122" i="15"/>
  <c r="BI122" i="15" s="1"/>
  <c r="Q123" i="12"/>
  <c r="AY98" i="15"/>
  <c r="AY132" i="15"/>
  <c r="O133" i="12"/>
  <c r="AI120" i="15"/>
  <c r="AI119" i="15" s="1"/>
  <c r="BG94" i="15"/>
  <c r="BI94" i="15" s="1"/>
  <c r="Q95" i="12"/>
  <c r="BK95" i="15"/>
  <c r="U96" i="12" s="1"/>
  <c r="S96" i="12"/>
  <c r="BK12" i="15"/>
  <c r="U13" i="12" s="1"/>
  <c r="U14" i="12"/>
  <c r="BE98" i="15"/>
  <c r="Q99" i="12" s="1"/>
  <c r="BG99" i="15"/>
  <c r="BJ99" i="15"/>
  <c r="BH98" i="15"/>
  <c r="R99" i="12" s="1"/>
  <c r="AO132" i="15"/>
  <c r="AM128" i="15"/>
  <c r="M129" i="12" s="1"/>
  <c r="AY75" i="15"/>
  <c r="AW74" i="15"/>
  <c r="O75" i="12" s="1"/>
  <c r="BK81" i="15"/>
  <c r="BI80" i="15"/>
  <c r="S81" i="12" s="1"/>
  <c r="AK114" i="15"/>
  <c r="AM118" i="15"/>
  <c r="M119" i="12" s="1"/>
  <c r="AH121" i="15"/>
  <c r="AF120" i="15"/>
  <c r="AF119" i="15" s="1"/>
  <c r="AU105" i="15"/>
  <c r="AZ68" i="15"/>
  <c r="R28" i="15"/>
  <c r="P26" i="15"/>
  <c r="V32" i="15"/>
  <c r="H33" i="12" s="1"/>
  <c r="Z48" i="15"/>
  <c r="X47" i="15"/>
  <c r="X41" i="15" s="1"/>
  <c r="BF125" i="15"/>
  <c r="BH126" i="15"/>
  <c r="R127" i="12" s="1"/>
  <c r="BI69" i="15"/>
  <c r="S70" i="12" s="1"/>
  <c r="AM75" i="15"/>
  <c r="M76" i="12" s="1"/>
  <c r="AK74" i="15"/>
  <c r="AK55" i="15" s="1"/>
  <c r="AJ104" i="15"/>
  <c r="AV114" i="15"/>
  <c r="N115" i="12" s="1"/>
  <c r="AX118" i="15"/>
  <c r="BD69" i="15"/>
  <c r="P70" i="12" s="1"/>
  <c r="BB68" i="15"/>
  <c r="AL68" i="15"/>
  <c r="L69" i="12" s="1"/>
  <c r="AN69" i="15"/>
  <c r="AN68" i="15" s="1"/>
  <c r="AG85" i="15"/>
  <c r="BB75" i="15"/>
  <c r="S32" i="15"/>
  <c r="Q31" i="15"/>
  <c r="AR135" i="15"/>
  <c r="AP134" i="15"/>
  <c r="AP133" i="15" s="1"/>
  <c r="BE63" i="15"/>
  <c r="Q64" i="12" s="1"/>
  <c r="AK89" i="15"/>
  <c r="AI86" i="15"/>
  <c r="AI85" i="15" s="1"/>
  <c r="BK43" i="15"/>
  <c r="U44" i="12" s="1"/>
  <c r="J21" i="15"/>
  <c r="J20" i="15" s="1"/>
  <c r="J19" i="15" s="1"/>
  <c r="J6" i="15" s="1"/>
  <c r="L22" i="15"/>
  <c r="AO123" i="15"/>
  <c r="BG125" i="15"/>
  <c r="BI126" i="15"/>
  <c r="S127" i="12" s="1"/>
  <c r="AS135" i="15"/>
  <c r="AQ134" i="15"/>
  <c r="AQ133" i="15" s="1"/>
  <c r="BI110" i="15"/>
  <c r="S111" i="12" s="1"/>
  <c r="AL104" i="15"/>
  <c r="L105" i="12" s="1"/>
  <c r="AY58" i="15"/>
  <c r="AW56" i="15"/>
  <c r="O57" i="12" s="1"/>
  <c r="W28" i="15"/>
  <c r="I29" i="12" s="1"/>
  <c r="U26" i="15"/>
  <c r="AK27" i="15"/>
  <c r="AP16" i="15"/>
  <c r="AN15" i="15"/>
  <c r="AM104" i="15"/>
  <c r="M105" i="12" s="1"/>
  <c r="BI115" i="15"/>
  <c r="S116" i="12" s="1"/>
  <c r="BE109" i="15"/>
  <c r="Q110" i="12" s="1"/>
  <c r="AW87" i="15"/>
  <c r="O88" i="12" s="1"/>
  <c r="BE70" i="15"/>
  <c r="Q71" i="12" s="1"/>
  <c r="BC68" i="15"/>
  <c r="AK120" i="15"/>
  <c r="AQ107" i="15"/>
  <c r="AD85" i="15"/>
  <c r="AU62" i="15"/>
  <c r="AU55" i="15" s="1"/>
  <c r="AW66" i="15"/>
  <c r="O67" i="12" s="1"/>
  <c r="M21" i="15"/>
  <c r="M20" i="15" s="1"/>
  <c r="M19" i="15" s="1"/>
  <c r="M6" i="15" s="1"/>
  <c r="O22" i="15"/>
  <c r="G23" i="12" s="1"/>
  <c r="BB98" i="15"/>
  <c r="AN89" i="15"/>
  <c r="AL86" i="15"/>
  <c r="AW114" i="15"/>
  <c r="O115" i="12" s="1"/>
  <c r="AY118" i="15"/>
  <c r="AS121" i="15"/>
  <c r="AR106" i="15"/>
  <c r="AS92" i="15"/>
  <c r="BD63" i="15"/>
  <c r="P64" i="12" s="1"/>
  <c r="AZ57" i="15"/>
  <c r="AT74" i="15"/>
  <c r="AV76" i="15"/>
  <c r="N77" i="12" s="1"/>
  <c r="P37" i="15"/>
  <c r="N36" i="15"/>
  <c r="F37" i="12" s="1"/>
  <c r="AT87" i="15"/>
  <c r="AH104" i="15"/>
  <c r="AH103" i="15" s="1"/>
  <c r="BE42" i="15"/>
  <c r="Q43" i="12" s="1"/>
  <c r="BG129" i="15"/>
  <c r="AJ114" i="15"/>
  <c r="AL118" i="15"/>
  <c r="L119" i="12" s="1"/>
  <c r="BH110" i="15"/>
  <c r="R111" i="12" s="1"/>
  <c r="AH74" i="15"/>
  <c r="AJ76" i="15"/>
  <c r="Z27" i="15"/>
  <c r="AO15" i="15"/>
  <c r="AQ16" i="15"/>
  <c r="U36" i="15"/>
  <c r="W37" i="15"/>
  <c r="I38" i="12" s="1"/>
  <c r="AV105" i="15"/>
  <c r="N106" i="12" s="1"/>
  <c r="Y84" i="15"/>
  <c r="S26" i="15"/>
  <c r="L120" i="1"/>
  <c r="BJ52" i="15" l="1"/>
  <c r="BH51" i="15"/>
  <c r="R52" i="12" s="1"/>
  <c r="AO124" i="15"/>
  <c r="AQ124" i="15" s="1"/>
  <c r="AS124" i="15" s="1"/>
  <c r="AU124" i="15" s="1"/>
  <c r="AW124" i="15" s="1"/>
  <c r="AT92" i="15"/>
  <c r="AF84" i="15"/>
  <c r="BC42" i="15"/>
  <c r="AF55" i="15"/>
  <c r="BG45" i="15"/>
  <c r="AN104" i="15"/>
  <c r="AH55" i="15"/>
  <c r="AP104" i="15"/>
  <c r="BF42" i="15"/>
  <c r="BH45" i="15"/>
  <c r="R46" i="12" s="1"/>
  <c r="AK119" i="15"/>
  <c r="BG109" i="15"/>
  <c r="BD42" i="15"/>
  <c r="P43" i="12" s="1"/>
  <c r="BB42" i="15"/>
  <c r="P46" i="12"/>
  <c r="BF109" i="15"/>
  <c r="AO104" i="15"/>
  <c r="AK103" i="15"/>
  <c r="AG84" i="15"/>
  <c r="U8" i="15"/>
  <c r="U7" i="15" s="1"/>
  <c r="W9" i="15"/>
  <c r="AE84" i="15"/>
  <c r="K85" i="12" s="1"/>
  <c r="BJ98" i="15"/>
  <c r="T99" i="12" s="1"/>
  <c r="T100" i="12"/>
  <c r="AO40" i="15"/>
  <c r="AQ40" i="15" s="1"/>
  <c r="AS40" i="15" s="1"/>
  <c r="AU40" i="15" s="1"/>
  <c r="AW40" i="15" s="1"/>
  <c r="M41" i="12"/>
  <c r="BD132" i="15"/>
  <c r="BB128" i="15"/>
  <c r="R130" i="12"/>
  <c r="BH128" i="15"/>
  <c r="R129" i="12" s="1"/>
  <c r="BJ129" i="15"/>
  <c r="BJ72" i="15"/>
  <c r="T73" i="12" s="1"/>
  <c r="R73" i="12"/>
  <c r="AG39" i="15"/>
  <c r="AI39" i="15" s="1"/>
  <c r="AK39" i="15" s="1"/>
  <c r="AM39" i="15" s="1"/>
  <c r="K40" i="12"/>
  <c r="AX90" i="15"/>
  <c r="AZ90" i="15" s="1"/>
  <c r="BB90" i="15" s="1"/>
  <c r="BD90" i="15" s="1"/>
  <c r="N91" i="12"/>
  <c r="BJ58" i="15"/>
  <c r="T59" i="12" s="1"/>
  <c r="R59" i="12"/>
  <c r="AF30" i="15"/>
  <c r="AH30" i="15" s="1"/>
  <c r="AJ30" i="15" s="1"/>
  <c r="AL30" i="15" s="1"/>
  <c r="J31" i="12"/>
  <c r="BK80" i="15"/>
  <c r="U81" i="12" s="1"/>
  <c r="U82" i="12"/>
  <c r="AX107" i="15"/>
  <c r="AZ107" i="15" s="1"/>
  <c r="BB107" i="15" s="1"/>
  <c r="BD107" i="15" s="1"/>
  <c r="N108" i="12"/>
  <c r="AX108" i="15"/>
  <c r="AZ108" i="15" s="1"/>
  <c r="BB108" i="15" s="1"/>
  <c r="BD108" i="15" s="1"/>
  <c r="N109" i="12"/>
  <c r="AX123" i="15"/>
  <c r="AZ123" i="15" s="1"/>
  <c r="BB123" i="15" s="1"/>
  <c r="BD123" i="15" s="1"/>
  <c r="N124" i="12"/>
  <c r="AG29" i="15"/>
  <c r="AI29" i="15" s="1"/>
  <c r="AK29" i="15" s="1"/>
  <c r="AM29" i="15" s="1"/>
  <c r="K30" i="12"/>
  <c r="AN24" i="15"/>
  <c r="AP24" i="15" s="1"/>
  <c r="AR24" i="15" s="1"/>
  <c r="AT24" i="15" s="1"/>
  <c r="AV24" i="15" s="1"/>
  <c r="L25" i="12"/>
  <c r="BJ94" i="15"/>
  <c r="T95" i="12" s="1"/>
  <c r="R95" i="12"/>
  <c r="AG24" i="15"/>
  <c r="AI24" i="15" s="1"/>
  <c r="AK24" i="15" s="1"/>
  <c r="AM24" i="15" s="1"/>
  <c r="K25" i="12"/>
  <c r="AG25" i="15"/>
  <c r="AI25" i="15" s="1"/>
  <c r="AK25" i="15" s="1"/>
  <c r="AM25" i="15" s="1"/>
  <c r="K26" i="12"/>
  <c r="AF29" i="15"/>
  <c r="AH29" i="15" s="1"/>
  <c r="AJ29" i="15" s="1"/>
  <c r="AL29" i="15" s="1"/>
  <c r="J30" i="12"/>
  <c r="BJ113" i="15"/>
  <c r="T114" i="12" s="1"/>
  <c r="R114" i="12"/>
  <c r="AN40" i="15"/>
  <c r="AP40" i="15" s="1"/>
  <c r="AR40" i="15" s="1"/>
  <c r="AT40" i="15" s="1"/>
  <c r="AV40" i="15" s="1"/>
  <c r="L41" i="12"/>
  <c r="AX124" i="15"/>
  <c r="AZ124" i="15" s="1"/>
  <c r="BB124" i="15" s="1"/>
  <c r="BD124" i="15" s="1"/>
  <c r="N125" i="12"/>
  <c r="BG35" i="15"/>
  <c r="BI35" i="15" s="1"/>
  <c r="Q36" i="12"/>
  <c r="AF23" i="15"/>
  <c r="AH23" i="15" s="1"/>
  <c r="AJ23" i="15" s="1"/>
  <c r="AL23" i="15" s="1"/>
  <c r="J24" i="12"/>
  <c r="I86" i="12"/>
  <c r="W84" i="15"/>
  <c r="I85" i="12" s="1"/>
  <c r="BJ122" i="15"/>
  <c r="T123" i="12" s="1"/>
  <c r="R123" i="12"/>
  <c r="AF38" i="15"/>
  <c r="AH38" i="15" s="1"/>
  <c r="AJ38" i="15" s="1"/>
  <c r="AL38" i="15" s="1"/>
  <c r="J39" i="12"/>
  <c r="AG30" i="15"/>
  <c r="AI30" i="15" s="1"/>
  <c r="AK30" i="15" s="1"/>
  <c r="AM30" i="15" s="1"/>
  <c r="K31" i="12"/>
  <c r="BJ88" i="15"/>
  <c r="T89" i="12" s="1"/>
  <c r="R89" i="12"/>
  <c r="BJ70" i="15"/>
  <c r="T71" i="12" s="1"/>
  <c r="R71" i="12"/>
  <c r="AG23" i="15"/>
  <c r="AI23" i="15" s="1"/>
  <c r="AK23" i="15" s="1"/>
  <c r="AM23" i="15" s="1"/>
  <c r="K24" i="12"/>
  <c r="BF10" i="15"/>
  <c r="BH10" i="15" s="1"/>
  <c r="P11" i="12"/>
  <c r="V84" i="15"/>
  <c r="H85" i="12" s="1"/>
  <c r="H86" i="12"/>
  <c r="AL85" i="15"/>
  <c r="L86" i="12" s="1"/>
  <c r="L87" i="12"/>
  <c r="T33" i="15"/>
  <c r="R31" i="15"/>
  <c r="AA48" i="15"/>
  <c r="Y47" i="15"/>
  <c r="Y41" i="15" s="1"/>
  <c r="BK112" i="15"/>
  <c r="U113" i="12" s="1"/>
  <c r="S113" i="12"/>
  <c r="AN35" i="15"/>
  <c r="AP35" i="15" s="1"/>
  <c r="AR35" i="15" s="1"/>
  <c r="AT35" i="15" s="1"/>
  <c r="AV35" i="15" s="1"/>
  <c r="L36" i="12"/>
  <c r="AP60" i="15"/>
  <c r="AN56" i="15"/>
  <c r="BK17" i="15"/>
  <c r="U18" i="12" s="1"/>
  <c r="S18" i="12"/>
  <c r="AN34" i="15"/>
  <c r="AP34" i="15" s="1"/>
  <c r="AR34" i="15" s="1"/>
  <c r="AT34" i="15" s="1"/>
  <c r="AV34" i="15" s="1"/>
  <c r="L35" i="12"/>
  <c r="BJ64" i="15"/>
  <c r="T65" i="12" s="1"/>
  <c r="R65" i="12"/>
  <c r="AN39" i="15"/>
  <c r="AP39" i="15" s="1"/>
  <c r="AR39" i="15" s="1"/>
  <c r="AT39" i="15" s="1"/>
  <c r="AV39" i="15" s="1"/>
  <c r="L40" i="12"/>
  <c r="BJ51" i="15"/>
  <c r="T52" i="12" s="1"/>
  <c r="T53" i="12"/>
  <c r="T116" i="12"/>
  <c r="BJ114" i="15"/>
  <c r="T115" i="12" s="1"/>
  <c r="V9" i="15"/>
  <c r="T8" i="15"/>
  <c r="T7" i="15" s="1"/>
  <c r="BJ17" i="15"/>
  <c r="T18" i="12" s="1"/>
  <c r="R18" i="12"/>
  <c r="BD98" i="15"/>
  <c r="P99" i="12" s="1"/>
  <c r="P103" i="12"/>
  <c r="AD84" i="15"/>
  <c r="J85" i="12" s="1"/>
  <c r="J86" i="12"/>
  <c r="BK10" i="15"/>
  <c r="U11" i="12" s="1"/>
  <c r="S11" i="12"/>
  <c r="K39" i="12"/>
  <c r="AG38" i="15"/>
  <c r="AI38" i="15" s="1"/>
  <c r="AK38" i="15" s="1"/>
  <c r="AM38" i="15" s="1"/>
  <c r="AY90" i="15"/>
  <c r="BA90" i="15" s="1"/>
  <c r="BC90" i="15" s="1"/>
  <c r="BE90" i="15" s="1"/>
  <c r="O91" i="12"/>
  <c r="L67" i="12"/>
  <c r="AN66" i="15"/>
  <c r="AL62" i="15"/>
  <c r="L63" i="12" s="1"/>
  <c r="AF25" i="15"/>
  <c r="AH25" i="15" s="1"/>
  <c r="AJ25" i="15" s="1"/>
  <c r="AL25" i="15" s="1"/>
  <c r="J26" i="12"/>
  <c r="BJ93" i="15"/>
  <c r="T94" i="12" s="1"/>
  <c r="R94" i="12"/>
  <c r="BK64" i="15"/>
  <c r="U65" i="12" s="1"/>
  <c r="S65" i="12"/>
  <c r="BK49" i="15"/>
  <c r="U50" i="12" s="1"/>
  <c r="S50" i="12"/>
  <c r="BK51" i="15"/>
  <c r="U52" i="12" s="1"/>
  <c r="AY33" i="15"/>
  <c r="BA33" i="15" s="1"/>
  <c r="BC33" i="15" s="1"/>
  <c r="BE33" i="15" s="1"/>
  <c r="O34" i="12"/>
  <c r="AY34" i="15"/>
  <c r="BA34" i="15" s="1"/>
  <c r="BC34" i="15" s="1"/>
  <c r="BE34" i="15" s="1"/>
  <c r="O35" i="12"/>
  <c r="BK93" i="15"/>
  <c r="U94" i="12" s="1"/>
  <c r="S94" i="12"/>
  <c r="AM119" i="15"/>
  <c r="M120" i="12" s="1"/>
  <c r="M121" i="12"/>
  <c r="BK94" i="15"/>
  <c r="U95" i="12" s="1"/>
  <c r="S95" i="12"/>
  <c r="BK106" i="15"/>
  <c r="U107" i="12" s="1"/>
  <c r="S107" i="12"/>
  <c r="BK88" i="15"/>
  <c r="U89" i="12" s="1"/>
  <c r="S89" i="12"/>
  <c r="BA132" i="15"/>
  <c r="AY128" i="15"/>
  <c r="AI84" i="15"/>
  <c r="AY124" i="15"/>
  <c r="BA124" i="15" s="1"/>
  <c r="BC124" i="15" s="1"/>
  <c r="BE124" i="15" s="1"/>
  <c r="O125" i="12"/>
  <c r="BK122" i="15"/>
  <c r="U123" i="12" s="1"/>
  <c r="S123" i="12"/>
  <c r="AY108" i="15"/>
  <c r="BA108" i="15" s="1"/>
  <c r="BC108" i="15" s="1"/>
  <c r="BE108" i="15" s="1"/>
  <c r="O109" i="12"/>
  <c r="AV92" i="15"/>
  <c r="N93" i="12" s="1"/>
  <c r="AT91" i="15"/>
  <c r="BA58" i="15"/>
  <c r="AY56" i="15"/>
  <c r="AO118" i="15"/>
  <c r="AM114" i="15"/>
  <c r="AT135" i="15"/>
  <c r="AR134" i="15"/>
  <c r="AR133" i="15" s="1"/>
  <c r="AZ118" i="15"/>
  <c r="AX114" i="15"/>
  <c r="AN86" i="15"/>
  <c r="AN85" i="15" s="1"/>
  <c r="AP89" i="15"/>
  <c r="AL76" i="15"/>
  <c r="L77" i="12" s="1"/>
  <c r="AJ74" i="15"/>
  <c r="AJ55" i="15" s="1"/>
  <c r="AS107" i="15"/>
  <c r="AQ104" i="15"/>
  <c r="AR16" i="15"/>
  <c r="AP15" i="15"/>
  <c r="U32" i="15"/>
  <c r="S31" i="15"/>
  <c r="BF63" i="15"/>
  <c r="O21" i="15"/>
  <c r="Q22" i="15"/>
  <c r="AM27" i="15"/>
  <c r="M28" i="12" s="1"/>
  <c r="AJ103" i="15"/>
  <c r="X32" i="15"/>
  <c r="BA118" i="15"/>
  <c r="AY114" i="15"/>
  <c r="Z47" i="15"/>
  <c r="Z41" i="15" s="1"/>
  <c r="AB48" i="15"/>
  <c r="AV87" i="15"/>
  <c r="N88" i="12" s="1"/>
  <c r="AU135" i="15"/>
  <c r="AS134" i="15"/>
  <c r="AS133" i="15" s="1"/>
  <c r="AB27" i="15"/>
  <c r="AS16" i="15"/>
  <c r="AQ15" i="15"/>
  <c r="AY66" i="15"/>
  <c r="AW62" i="15"/>
  <c r="O63" i="12" s="1"/>
  <c r="BK69" i="15"/>
  <c r="U70" i="12" s="1"/>
  <c r="AW105" i="15"/>
  <c r="O106" i="12" s="1"/>
  <c r="AX76" i="15"/>
  <c r="AV74" i="15"/>
  <c r="N75" i="12" s="1"/>
  <c r="BI114" i="15"/>
  <c r="S115" i="12" s="1"/>
  <c r="BK115" i="15"/>
  <c r="AJ121" i="15"/>
  <c r="AH120" i="15"/>
  <c r="AH119" i="15" s="1"/>
  <c r="AH84" i="15" s="1"/>
  <c r="BG98" i="15"/>
  <c r="BI99" i="15"/>
  <c r="S100" i="12" s="1"/>
  <c r="BJ110" i="15"/>
  <c r="BH109" i="15"/>
  <c r="R110" i="12" s="1"/>
  <c r="BK126" i="15"/>
  <c r="BI125" i="15"/>
  <c r="S126" i="12" s="1"/>
  <c r="AM89" i="15"/>
  <c r="M90" i="12" s="1"/>
  <c r="AK86" i="15"/>
  <c r="AK85" i="15" s="1"/>
  <c r="BD75" i="15"/>
  <c r="P76" i="12" s="1"/>
  <c r="AO75" i="15"/>
  <c r="AM74" i="15"/>
  <c r="Y28" i="15"/>
  <c r="W26" i="15"/>
  <c r="I27" i="12" s="1"/>
  <c r="BG63" i="15"/>
  <c r="BI129" i="15"/>
  <c r="S130" i="12" s="1"/>
  <c r="AY87" i="15"/>
  <c r="AQ123" i="15"/>
  <c r="AO120" i="15"/>
  <c r="BJ126" i="15"/>
  <c r="BH125" i="15"/>
  <c r="R126" i="12" s="1"/>
  <c r="AQ132" i="15"/>
  <c r="AQ128" i="15" s="1"/>
  <c r="AO128" i="15"/>
  <c r="BF69" i="15"/>
  <c r="BD68" i="15"/>
  <c r="P69" i="12" s="1"/>
  <c r="BB57" i="15"/>
  <c r="W36" i="15"/>
  <c r="I37" i="12" s="1"/>
  <c r="Y37" i="15"/>
  <c r="AS91" i="15"/>
  <c r="AU92" i="15"/>
  <c r="T28" i="15"/>
  <c r="R26" i="15"/>
  <c r="AN118" i="15"/>
  <c r="AL114" i="15"/>
  <c r="AT106" i="15"/>
  <c r="AR104" i="15"/>
  <c r="AR103" i="15" s="1"/>
  <c r="BG70" i="15"/>
  <c r="BE68" i="15"/>
  <c r="Q69" i="12" s="1"/>
  <c r="BA75" i="15"/>
  <c r="AY74" i="15"/>
  <c r="BK57" i="15"/>
  <c r="U58" i="12" s="1"/>
  <c r="P36" i="15"/>
  <c r="R37" i="15"/>
  <c r="AU121" i="15"/>
  <c r="L21" i="15"/>
  <c r="L20" i="15" s="1"/>
  <c r="L19" i="15" s="1"/>
  <c r="L6" i="15" s="1"/>
  <c r="N22" i="15"/>
  <c r="F23" i="12" s="1"/>
  <c r="AX105" i="15"/>
  <c r="BI45" i="15"/>
  <c r="S46" i="12" s="1"/>
  <c r="BG42" i="15"/>
  <c r="BK110" i="15"/>
  <c r="BI109" i="15"/>
  <c r="S110" i="12" s="1"/>
  <c r="BH42" i="15" l="1"/>
  <c r="R43" i="12" s="1"/>
  <c r="BJ45" i="15"/>
  <c r="T46" i="12" s="1"/>
  <c r="AK84" i="15"/>
  <c r="I10" i="12"/>
  <c r="W8" i="15"/>
  <c r="Y9" i="15"/>
  <c r="AN25" i="15"/>
  <c r="AP25" i="15" s="1"/>
  <c r="AR25" i="15" s="1"/>
  <c r="AT25" i="15" s="1"/>
  <c r="AV25" i="15" s="1"/>
  <c r="L26" i="12"/>
  <c r="AO119" i="15"/>
  <c r="AX39" i="15"/>
  <c r="AZ39" i="15" s="1"/>
  <c r="BB39" i="15" s="1"/>
  <c r="BD39" i="15" s="1"/>
  <c r="N40" i="12"/>
  <c r="AR60" i="15"/>
  <c r="AP56" i="15"/>
  <c r="V33" i="15"/>
  <c r="T31" i="15"/>
  <c r="AO23" i="15"/>
  <c r="AQ23" i="15" s="1"/>
  <c r="AS23" i="15" s="1"/>
  <c r="AU23" i="15" s="1"/>
  <c r="AW23" i="15" s="1"/>
  <c r="M24" i="12"/>
  <c r="AN38" i="15"/>
  <c r="AP38" i="15" s="1"/>
  <c r="AR38" i="15" s="1"/>
  <c r="AT38" i="15" s="1"/>
  <c r="AV38" i="15" s="1"/>
  <c r="L39" i="12"/>
  <c r="BK35" i="15"/>
  <c r="U36" i="12" s="1"/>
  <c r="S36" i="12"/>
  <c r="AN29" i="15"/>
  <c r="AP29" i="15" s="1"/>
  <c r="AR29" i="15" s="1"/>
  <c r="AT29" i="15" s="1"/>
  <c r="AV29" i="15" s="1"/>
  <c r="L30" i="12"/>
  <c r="AX24" i="15"/>
  <c r="AZ24" i="15" s="1"/>
  <c r="BB24" i="15" s="1"/>
  <c r="BD24" i="15" s="1"/>
  <c r="N25" i="12"/>
  <c r="BF107" i="15"/>
  <c r="BH107" i="15" s="1"/>
  <c r="P108" i="12"/>
  <c r="BF90" i="15"/>
  <c r="BH90" i="15" s="1"/>
  <c r="P91" i="12"/>
  <c r="H10" i="12"/>
  <c r="V8" i="15"/>
  <c r="X9" i="15"/>
  <c r="AX35" i="15"/>
  <c r="AZ35" i="15" s="1"/>
  <c r="BB35" i="15" s="1"/>
  <c r="BD35" i="15" s="1"/>
  <c r="N36" i="12"/>
  <c r="BF124" i="15"/>
  <c r="BH124" i="15" s="1"/>
  <c r="P125" i="12"/>
  <c r="AO25" i="15"/>
  <c r="AQ25" i="15" s="1"/>
  <c r="AS25" i="15" s="1"/>
  <c r="AU25" i="15" s="1"/>
  <c r="AW25" i="15" s="1"/>
  <c r="M26" i="12"/>
  <c r="AO29" i="15"/>
  <c r="AQ29" i="15" s="1"/>
  <c r="AS29" i="15" s="1"/>
  <c r="AU29" i="15" s="1"/>
  <c r="AW29" i="15" s="1"/>
  <c r="M30" i="12"/>
  <c r="AO39" i="15"/>
  <c r="AQ39" i="15" s="1"/>
  <c r="AS39" i="15" s="1"/>
  <c r="AU39" i="15" s="1"/>
  <c r="AW39" i="15" s="1"/>
  <c r="M40" i="12"/>
  <c r="O20" i="15"/>
  <c r="G22" i="12"/>
  <c r="BF132" i="15"/>
  <c r="BF128" i="15" s="1"/>
  <c r="P133" i="12"/>
  <c r="BD128" i="15"/>
  <c r="P129" i="12" s="1"/>
  <c r="AM55" i="15"/>
  <c r="M56" i="12" s="1"/>
  <c r="M75" i="12"/>
  <c r="BJ109" i="15"/>
  <c r="T110" i="12" s="1"/>
  <c r="T111" i="12"/>
  <c r="AP66" i="15"/>
  <c r="AN62" i="15"/>
  <c r="AY40" i="15"/>
  <c r="BA40" i="15" s="1"/>
  <c r="BC40" i="15" s="1"/>
  <c r="BE40" i="15" s="1"/>
  <c r="O41" i="12"/>
  <c r="AM103" i="15"/>
  <c r="M104" i="12" s="1"/>
  <c r="M115" i="12"/>
  <c r="AX34" i="15"/>
  <c r="AZ34" i="15" s="1"/>
  <c r="BB34" i="15" s="1"/>
  <c r="BD34" i="15" s="1"/>
  <c r="N35" i="12"/>
  <c r="AX40" i="15"/>
  <c r="AZ40" i="15" s="1"/>
  <c r="BB40" i="15" s="1"/>
  <c r="BD40" i="15" s="1"/>
  <c r="N41" i="12"/>
  <c r="AO24" i="15"/>
  <c r="AQ24" i="15" s="1"/>
  <c r="AS24" i="15" s="1"/>
  <c r="AU24" i="15" s="1"/>
  <c r="AW24" i="15" s="1"/>
  <c r="M25" i="12"/>
  <c r="BF123" i="15"/>
  <c r="BH123" i="15" s="1"/>
  <c r="P124" i="12"/>
  <c r="AN30" i="15"/>
  <c r="AP30" i="15" s="1"/>
  <c r="AR30" i="15" s="1"/>
  <c r="AT30" i="15" s="1"/>
  <c r="AV30" i="15" s="1"/>
  <c r="L31" i="12"/>
  <c r="AL103" i="15"/>
  <c r="L104" i="12" s="1"/>
  <c r="L115" i="12"/>
  <c r="BJ128" i="15"/>
  <c r="T129" i="12" s="1"/>
  <c r="T130" i="12"/>
  <c r="BG90" i="15"/>
  <c r="BI90" i="15" s="1"/>
  <c r="Q91" i="12"/>
  <c r="AC48" i="15"/>
  <c r="AA47" i="15"/>
  <c r="AA41" i="15" s="1"/>
  <c r="BJ10" i="15"/>
  <c r="T11" i="12" s="1"/>
  <c r="R11" i="12"/>
  <c r="AO30" i="15"/>
  <c r="AQ30" i="15" s="1"/>
  <c r="AS30" i="15" s="1"/>
  <c r="AU30" i="15" s="1"/>
  <c r="AW30" i="15" s="1"/>
  <c r="M31" i="12"/>
  <c r="AN23" i="15"/>
  <c r="AP23" i="15" s="1"/>
  <c r="AR23" i="15" s="1"/>
  <c r="AT23" i="15" s="1"/>
  <c r="AV23" i="15" s="1"/>
  <c r="L24" i="12"/>
  <c r="BF108" i="15"/>
  <c r="BH108" i="15" s="1"/>
  <c r="P109" i="12"/>
  <c r="BJ125" i="15"/>
  <c r="T126" i="12" s="1"/>
  <c r="T127" i="12"/>
  <c r="BK114" i="15"/>
  <c r="U115" i="12" s="1"/>
  <c r="U116" i="12"/>
  <c r="AO38" i="15"/>
  <c r="AQ38" i="15" s="1"/>
  <c r="AS38" i="15" s="1"/>
  <c r="AU38" i="15" s="1"/>
  <c r="AW38" i="15" s="1"/>
  <c r="M39" i="12"/>
  <c r="AW55" i="15"/>
  <c r="O56" i="12" s="1"/>
  <c r="BG33" i="15"/>
  <c r="BI33" i="15" s="1"/>
  <c r="Q34" i="12"/>
  <c r="BG34" i="15"/>
  <c r="BI34" i="15" s="1"/>
  <c r="Q35" i="12"/>
  <c r="BC132" i="15"/>
  <c r="BA128" i="15"/>
  <c r="BG108" i="15"/>
  <c r="BI108" i="15" s="1"/>
  <c r="Q109" i="12"/>
  <c r="BK109" i="15"/>
  <c r="U110" i="12" s="1"/>
  <c r="U111" i="12"/>
  <c r="BK125" i="15"/>
  <c r="U126" i="12" s="1"/>
  <c r="U127" i="12"/>
  <c r="BG124" i="15"/>
  <c r="BI124" i="15" s="1"/>
  <c r="Q125" i="12"/>
  <c r="AZ76" i="15"/>
  <c r="AX74" i="15"/>
  <c r="BH63" i="15"/>
  <c r="R64" i="12" s="1"/>
  <c r="AV106" i="15"/>
  <c r="N107" i="12" s="1"/>
  <c r="AT104" i="15"/>
  <c r="AT103" i="15" s="1"/>
  <c r="BC118" i="15"/>
  <c r="BA114" i="15"/>
  <c r="AY105" i="15"/>
  <c r="AD27" i="15"/>
  <c r="J28" i="12" s="1"/>
  <c r="AV91" i="15"/>
  <c r="N92" i="12" s="1"/>
  <c r="AX92" i="15"/>
  <c r="AW121" i="15"/>
  <c r="O122" i="12" s="1"/>
  <c r="AP118" i="15"/>
  <c r="AP114" i="15" s="1"/>
  <c r="AP103" i="15" s="1"/>
  <c r="AN114" i="15"/>
  <c r="AN103" i="15" s="1"/>
  <c r="BI63" i="15"/>
  <c r="S64" i="12" s="1"/>
  <c r="Z32" i="15"/>
  <c r="W32" i="15"/>
  <c r="U31" i="15"/>
  <c r="BA56" i="15"/>
  <c r="BC58" i="15"/>
  <c r="T37" i="15"/>
  <c r="R36" i="15"/>
  <c r="BB118" i="15"/>
  <c r="AZ114" i="15"/>
  <c r="BK45" i="15"/>
  <c r="BI42" i="15"/>
  <c r="S43" i="12" s="1"/>
  <c r="V28" i="15"/>
  <c r="H29" i="12" s="1"/>
  <c r="T26" i="15"/>
  <c r="AA28" i="15"/>
  <c r="Y26" i="15"/>
  <c r="BK99" i="15"/>
  <c r="BI98" i="15"/>
  <c r="S99" i="12" s="1"/>
  <c r="AU134" i="15"/>
  <c r="AU133" i="15" s="1"/>
  <c r="AW135" i="15"/>
  <c r="O136" i="12" s="1"/>
  <c r="AT16" i="15"/>
  <c r="AR15" i="15"/>
  <c r="AN76" i="15"/>
  <c r="AL74" i="15"/>
  <c r="BI128" i="15"/>
  <c r="S129" i="12" s="1"/>
  <c r="BK129" i="15"/>
  <c r="AR89" i="15"/>
  <c r="AP86" i="15"/>
  <c r="AP85" i="15" s="1"/>
  <c r="AU91" i="15"/>
  <c r="AW92" i="15"/>
  <c r="O93" i="12" s="1"/>
  <c r="AS123" i="15"/>
  <c r="AQ120" i="15"/>
  <c r="AQ119" i="15" s="1"/>
  <c r="BA66" i="15"/>
  <c r="AY62" i="15"/>
  <c r="AY55" i="15" s="1"/>
  <c r="AX87" i="15"/>
  <c r="AO27" i="15"/>
  <c r="AU107" i="15"/>
  <c r="AS104" i="15"/>
  <c r="AS103" i="15" s="1"/>
  <c r="AZ105" i="15"/>
  <c r="AO89" i="15"/>
  <c r="AM86" i="15"/>
  <c r="BH69" i="15"/>
  <c r="R70" i="12" s="1"/>
  <c r="BF68" i="15"/>
  <c r="AT134" i="15"/>
  <c r="AT133" i="15" s="1"/>
  <c r="AV135" i="15"/>
  <c r="N136" i="12" s="1"/>
  <c r="AA37" i="15"/>
  <c r="Y36" i="15"/>
  <c r="AO74" i="15"/>
  <c r="AO55" i="15" s="1"/>
  <c r="AQ75" i="15"/>
  <c r="AQ74" i="15" s="1"/>
  <c r="AQ55" i="15" s="1"/>
  <c r="AJ120" i="15"/>
  <c r="AJ119" i="15" s="1"/>
  <c r="AJ84" i="15" s="1"/>
  <c r="AL121" i="15"/>
  <c r="L122" i="12" s="1"/>
  <c r="BF75" i="15"/>
  <c r="AQ118" i="15"/>
  <c r="AQ114" i="15" s="1"/>
  <c r="AQ103" i="15" s="1"/>
  <c r="AO114" i="15"/>
  <c r="AO103" i="15" s="1"/>
  <c r="S22" i="15"/>
  <c r="Q21" i="15"/>
  <c r="Q20" i="15" s="1"/>
  <c r="Q19" i="15" s="1"/>
  <c r="Q6" i="15" s="1"/>
  <c r="N21" i="15"/>
  <c r="P22" i="15"/>
  <c r="BI70" i="15"/>
  <c r="S71" i="12" s="1"/>
  <c r="BG68" i="15"/>
  <c r="BD57" i="15"/>
  <c r="P58" i="12" s="1"/>
  <c r="BA87" i="15"/>
  <c r="BA74" i="15"/>
  <c r="BC75" i="15"/>
  <c r="AS15" i="15"/>
  <c r="AU16" i="15"/>
  <c r="AD48" i="15"/>
  <c r="J49" i="12" s="1"/>
  <c r="AB47" i="15"/>
  <c r="AB41" i="15" s="1"/>
  <c r="BJ42" i="15" l="1"/>
  <c r="T43" i="12" s="1"/>
  <c r="AA9" i="15"/>
  <c r="Y8" i="15"/>
  <c r="Y7" i="15" s="1"/>
  <c r="W7" i="15"/>
  <c r="I8" i="12" s="1"/>
  <c r="I9" i="12"/>
  <c r="BF40" i="15"/>
  <c r="BH40" i="15" s="1"/>
  <c r="P41" i="12"/>
  <c r="AR66" i="15"/>
  <c r="AP62" i="15"/>
  <c r="AX29" i="15"/>
  <c r="AZ29" i="15" s="1"/>
  <c r="BB29" i="15" s="1"/>
  <c r="BD29" i="15" s="1"/>
  <c r="N30" i="12"/>
  <c r="X33" i="15"/>
  <c r="H34" i="12"/>
  <c r="V31" i="15"/>
  <c r="H32" i="12" s="1"/>
  <c r="AL55" i="15"/>
  <c r="L56" i="12" s="1"/>
  <c r="L75" i="12"/>
  <c r="BJ108" i="15"/>
  <c r="T109" i="12" s="1"/>
  <c r="R109" i="12"/>
  <c r="AE48" i="15"/>
  <c r="AC47" i="15"/>
  <c r="AC41" i="15" s="1"/>
  <c r="AX30" i="15"/>
  <c r="AZ30" i="15" s="1"/>
  <c r="BB30" i="15" s="1"/>
  <c r="BD30" i="15" s="1"/>
  <c r="N31" i="12"/>
  <c r="BF34" i="15"/>
  <c r="BH34" i="15" s="1"/>
  <c r="P35" i="12"/>
  <c r="BJ90" i="15"/>
  <c r="T91" i="12" s="1"/>
  <c r="R91" i="12"/>
  <c r="AT60" i="15"/>
  <c r="AR56" i="15"/>
  <c r="O19" i="15"/>
  <c r="G21" i="12"/>
  <c r="BJ124" i="15"/>
  <c r="T125" i="12" s="1"/>
  <c r="R125" i="12"/>
  <c r="BK98" i="15"/>
  <c r="U99" i="12" s="1"/>
  <c r="U100" i="12"/>
  <c r="N20" i="15"/>
  <c r="F22" i="12"/>
  <c r="AY38" i="15"/>
  <c r="BA38" i="15" s="1"/>
  <c r="BC38" i="15" s="1"/>
  <c r="BE38" i="15" s="1"/>
  <c r="O39" i="12"/>
  <c r="AX23" i="15"/>
  <c r="AZ23" i="15" s="1"/>
  <c r="BB23" i="15" s="1"/>
  <c r="BD23" i="15" s="1"/>
  <c r="N24" i="12"/>
  <c r="BK90" i="15"/>
  <c r="U91" i="12" s="1"/>
  <c r="S91" i="12"/>
  <c r="BJ123" i="15"/>
  <c r="T124" i="12" s="1"/>
  <c r="R124" i="12"/>
  <c r="BJ107" i="15"/>
  <c r="T108" i="12" s="1"/>
  <c r="R108" i="12"/>
  <c r="AX38" i="15"/>
  <c r="AZ38" i="15" s="1"/>
  <c r="BB38" i="15" s="1"/>
  <c r="BD38" i="15" s="1"/>
  <c r="N39" i="12"/>
  <c r="BF39" i="15"/>
  <c r="BH39" i="15" s="1"/>
  <c r="P40" i="12"/>
  <c r="AY39" i="15"/>
  <c r="BA39" i="15" s="1"/>
  <c r="BC39" i="15" s="1"/>
  <c r="BE39" i="15" s="1"/>
  <c r="O40" i="12"/>
  <c r="BF35" i="15"/>
  <c r="BH35" i="15" s="1"/>
  <c r="P36" i="12"/>
  <c r="AY30" i="15"/>
  <c r="BA30" i="15" s="1"/>
  <c r="BC30" i="15" s="1"/>
  <c r="BE30" i="15" s="1"/>
  <c r="O31" i="12"/>
  <c r="AY24" i="15"/>
  <c r="BA24" i="15" s="1"/>
  <c r="BC24" i="15" s="1"/>
  <c r="BE24" i="15" s="1"/>
  <c r="O25" i="12"/>
  <c r="BG40" i="15"/>
  <c r="BI40" i="15" s="1"/>
  <c r="Q41" i="12"/>
  <c r="Z9" i="15"/>
  <c r="X8" i="15"/>
  <c r="X7" i="15" s="1"/>
  <c r="BF24" i="15"/>
  <c r="BH24" i="15" s="1"/>
  <c r="P25" i="12"/>
  <c r="AY23" i="15"/>
  <c r="BA23" i="15" s="1"/>
  <c r="BC23" i="15" s="1"/>
  <c r="BE23" i="15" s="1"/>
  <c r="O24" i="12"/>
  <c r="AY25" i="15"/>
  <c r="BA25" i="15" s="1"/>
  <c r="BC25" i="15" s="1"/>
  <c r="BE25" i="15" s="1"/>
  <c r="O26" i="12"/>
  <c r="W31" i="15"/>
  <c r="I32" i="12" s="1"/>
  <c r="I33" i="12"/>
  <c r="AY29" i="15"/>
  <c r="BA29" i="15" s="1"/>
  <c r="BC29" i="15" s="1"/>
  <c r="BE29" i="15" s="1"/>
  <c r="O30" i="12"/>
  <c r="V7" i="15"/>
  <c r="H8" i="12" s="1"/>
  <c r="H9" i="12"/>
  <c r="AX25" i="15"/>
  <c r="AZ25" i="15" s="1"/>
  <c r="BB25" i="15" s="1"/>
  <c r="BD25" i="15" s="1"/>
  <c r="N26" i="12"/>
  <c r="BK42" i="15"/>
  <c r="U43" i="12" s="1"/>
  <c r="U46" i="12"/>
  <c r="BK33" i="15"/>
  <c r="U34" i="12" s="1"/>
  <c r="S34" i="12"/>
  <c r="BK34" i="15"/>
  <c r="U35" i="12" s="1"/>
  <c r="S35" i="12"/>
  <c r="AM85" i="15"/>
  <c r="M87" i="12"/>
  <c r="BK124" i="15"/>
  <c r="U125" i="12" s="1"/>
  <c r="S125" i="12"/>
  <c r="BK108" i="15"/>
  <c r="U109" i="12" s="1"/>
  <c r="S109" i="12"/>
  <c r="BK128" i="15"/>
  <c r="U129" i="12" s="1"/>
  <c r="U130" i="12"/>
  <c r="BE132" i="15"/>
  <c r="BC128" i="15"/>
  <c r="BB105" i="15"/>
  <c r="AT15" i="15"/>
  <c r="AV16" i="15"/>
  <c r="N17" i="12" s="1"/>
  <c r="BD118" i="15"/>
  <c r="P119" i="12" s="1"/>
  <c r="BB114" i="15"/>
  <c r="BK63" i="15"/>
  <c r="U64" i="12" s="1"/>
  <c r="AY135" i="15"/>
  <c r="AW134" i="15"/>
  <c r="BE118" i="15"/>
  <c r="Q119" i="12" s="1"/>
  <c r="BC114" i="15"/>
  <c r="AF27" i="15"/>
  <c r="R22" i="15"/>
  <c r="P21" i="15"/>
  <c r="P20" i="15" s="1"/>
  <c r="P19" i="15" s="1"/>
  <c r="P6" i="15" s="1"/>
  <c r="BC74" i="15"/>
  <c r="BE75" i="15"/>
  <c r="Q76" i="12" s="1"/>
  <c r="U22" i="15"/>
  <c r="S21" i="15"/>
  <c r="S20" i="15" s="1"/>
  <c r="S19" i="15" s="1"/>
  <c r="S6" i="15" s="1"/>
  <c r="AW107" i="15"/>
  <c r="O108" i="12" s="1"/>
  <c r="AU104" i="15"/>
  <c r="AU103" i="15" s="1"/>
  <c r="AC37" i="15"/>
  <c r="AA36" i="15"/>
  <c r="AW91" i="15"/>
  <c r="O92" i="12" s="1"/>
  <c r="AY92" i="15"/>
  <c r="V37" i="15"/>
  <c r="H38" i="12" s="1"/>
  <c r="T36" i="15"/>
  <c r="AX106" i="15"/>
  <c r="AV104" i="15"/>
  <c r="AX135" i="15"/>
  <c r="AV134" i="15"/>
  <c r="AQ27" i="15"/>
  <c r="AY121" i="15"/>
  <c r="BE58" i="15"/>
  <c r="Q59" i="12" s="1"/>
  <c r="BC56" i="15"/>
  <c r="AZ92" i="15"/>
  <c r="AX91" i="15"/>
  <c r="BC87" i="15"/>
  <c r="AZ87" i="15"/>
  <c r="AT89" i="15"/>
  <c r="AR86" i="15"/>
  <c r="AR85" i="15" s="1"/>
  <c r="AA26" i="15"/>
  <c r="AC28" i="15"/>
  <c r="BJ63" i="15"/>
  <c r="AF48" i="15"/>
  <c r="AD47" i="15"/>
  <c r="BF57" i="15"/>
  <c r="BJ69" i="15"/>
  <c r="BH68" i="15"/>
  <c r="R69" i="12" s="1"/>
  <c r="BC66" i="15"/>
  <c r="BA62" i="15"/>
  <c r="BA55" i="15" s="1"/>
  <c r="X28" i="15"/>
  <c r="V26" i="15"/>
  <c r="H27" i="12" s="1"/>
  <c r="Y32" i="15"/>
  <c r="AW16" i="15"/>
  <c r="O17" i="12" s="1"/>
  <c r="AU15" i="15"/>
  <c r="AN121" i="15"/>
  <c r="AL120" i="15"/>
  <c r="AB32" i="15"/>
  <c r="BA105" i="15"/>
  <c r="BB76" i="15"/>
  <c r="AZ74" i="15"/>
  <c r="BK70" i="15"/>
  <c r="BI68" i="15"/>
  <c r="S69" i="12" s="1"/>
  <c r="AO86" i="15"/>
  <c r="AO85" i="15" s="1"/>
  <c r="AO84" i="15" s="1"/>
  <c r="AQ89" i="15"/>
  <c r="AU123" i="15"/>
  <c r="AS120" i="15"/>
  <c r="AS119" i="15" s="1"/>
  <c r="AP76" i="15"/>
  <c r="AP74" i="15" s="1"/>
  <c r="AN74" i="15"/>
  <c r="AN55" i="15" s="1"/>
  <c r="AP55" i="15" l="1"/>
  <c r="AC9" i="15"/>
  <c r="AA8" i="15"/>
  <c r="AA7" i="15" s="1"/>
  <c r="AV103" i="15"/>
  <c r="N104" i="12" s="1"/>
  <c r="N105" i="12"/>
  <c r="Z8" i="15"/>
  <c r="Z7" i="15" s="1"/>
  <c r="AB9" i="15"/>
  <c r="BJ35" i="15"/>
  <c r="T36" i="12" s="1"/>
  <c r="R36" i="12"/>
  <c r="BG38" i="15"/>
  <c r="BI38" i="15" s="1"/>
  <c r="Q39" i="12"/>
  <c r="O6" i="15"/>
  <c r="G7" i="12" s="1"/>
  <c r="G20" i="12"/>
  <c r="BF30" i="15"/>
  <c r="BH30" i="15" s="1"/>
  <c r="P31" i="12"/>
  <c r="AD41" i="15"/>
  <c r="J42" i="12" s="1"/>
  <c r="J48" i="12"/>
  <c r="Z33" i="15"/>
  <c r="X31" i="15"/>
  <c r="BF25" i="15"/>
  <c r="BH25" i="15" s="1"/>
  <c r="P26" i="12"/>
  <c r="BG25" i="15"/>
  <c r="BI25" i="15" s="1"/>
  <c r="Q26" i="12"/>
  <c r="BK40" i="15"/>
  <c r="U41" i="12" s="1"/>
  <c r="S41" i="12"/>
  <c r="BG39" i="15"/>
  <c r="BI39" i="15" s="1"/>
  <c r="Q40" i="12"/>
  <c r="N19" i="15"/>
  <c r="F21" i="12"/>
  <c r="AT56" i="15"/>
  <c r="AV60" i="15"/>
  <c r="K49" i="12"/>
  <c r="AE47" i="15"/>
  <c r="AG48" i="15"/>
  <c r="BF29" i="15"/>
  <c r="BH29" i="15" s="1"/>
  <c r="P30" i="12"/>
  <c r="T64" i="12"/>
  <c r="BG23" i="15"/>
  <c r="BI23" i="15" s="1"/>
  <c r="Q24" i="12"/>
  <c r="BG24" i="15"/>
  <c r="BI24" i="15" s="1"/>
  <c r="Q25" i="12"/>
  <c r="BJ39" i="15"/>
  <c r="T40" i="12" s="1"/>
  <c r="R40" i="12"/>
  <c r="AL119" i="15"/>
  <c r="L121" i="12"/>
  <c r="AW133" i="15"/>
  <c r="O134" i="12" s="1"/>
  <c r="O135" i="12"/>
  <c r="AT66" i="15"/>
  <c r="AR62" i="15"/>
  <c r="AR55" i="15" s="1"/>
  <c r="AV133" i="15"/>
  <c r="N134" i="12" s="1"/>
  <c r="N135" i="12"/>
  <c r="BG29" i="15"/>
  <c r="BI29" i="15" s="1"/>
  <c r="Q30" i="12"/>
  <c r="BJ24" i="15"/>
  <c r="T25" i="12" s="1"/>
  <c r="R25" i="12"/>
  <c r="BG30" i="15"/>
  <c r="BI30" i="15" s="1"/>
  <c r="Q31" i="12"/>
  <c r="BF38" i="15"/>
  <c r="BH38" i="15" s="1"/>
  <c r="P39" i="12"/>
  <c r="BF23" i="15"/>
  <c r="BH23" i="15" s="1"/>
  <c r="P24" i="12"/>
  <c r="BJ34" i="15"/>
  <c r="T35" i="12" s="1"/>
  <c r="R35" i="12"/>
  <c r="BJ68" i="15"/>
  <c r="T69" i="12" s="1"/>
  <c r="T70" i="12"/>
  <c r="BJ40" i="15"/>
  <c r="T41" i="12" s="1"/>
  <c r="R41" i="12"/>
  <c r="BK68" i="15"/>
  <c r="U69" i="12" s="1"/>
  <c r="U71" i="12"/>
  <c r="BG132" i="15"/>
  <c r="BG128" i="15" s="1"/>
  <c r="Q133" i="12"/>
  <c r="BE128" i="15"/>
  <c r="Q129" i="12" s="1"/>
  <c r="AM84" i="15"/>
  <c r="M85" i="12" s="1"/>
  <c r="M86" i="12"/>
  <c r="AZ106" i="15"/>
  <c r="AX104" i="15"/>
  <c r="AX103" i="15" s="1"/>
  <c r="W22" i="15"/>
  <c r="I23" i="12" s="1"/>
  <c r="U21" i="15"/>
  <c r="U20" i="15" s="1"/>
  <c r="U19" i="15" s="1"/>
  <c r="U6" i="15" s="1"/>
  <c r="BE66" i="15"/>
  <c r="Q67" i="12" s="1"/>
  <c r="BC62" i="15"/>
  <c r="BC55" i="15" s="1"/>
  <c r="BB92" i="15"/>
  <c r="AZ91" i="15"/>
  <c r="AV89" i="15"/>
  <c r="N90" i="12" s="1"/>
  <c r="AT86" i="15"/>
  <c r="AT85" i="15" s="1"/>
  <c r="BG58" i="15"/>
  <c r="BE56" i="15"/>
  <c r="Q57" i="12" s="1"/>
  <c r="BG75" i="15"/>
  <c r="BG74" i="15" s="1"/>
  <c r="BE74" i="15"/>
  <c r="Q75" i="12" s="1"/>
  <c r="AD32" i="15"/>
  <c r="J33" i="12" s="1"/>
  <c r="AW123" i="15"/>
  <c r="O124" i="12" s="1"/>
  <c r="AU120" i="15"/>
  <c r="AU119" i="15" s="1"/>
  <c r="X37" i="15"/>
  <c r="V36" i="15"/>
  <c r="H37" i="12" s="1"/>
  <c r="AE28" i="15"/>
  <c r="K29" i="12" s="1"/>
  <c r="AC26" i="15"/>
  <c r="AS89" i="15"/>
  <c r="AQ86" i="15"/>
  <c r="AQ85" i="15" s="1"/>
  <c r="AQ84" i="15" s="1"/>
  <c r="AP121" i="15"/>
  <c r="AN120" i="15"/>
  <c r="AN119" i="15" s="1"/>
  <c r="AN84" i="15" s="1"/>
  <c r="BB87" i="15"/>
  <c r="BA92" i="15"/>
  <c r="AY91" i="15"/>
  <c r="AZ135" i="15"/>
  <c r="AX134" i="15"/>
  <c r="AX133" i="15" s="1"/>
  <c r="BH57" i="15"/>
  <c r="R58" i="12" s="1"/>
  <c r="T22" i="15"/>
  <c r="R21" i="15"/>
  <c r="R20" i="15" s="1"/>
  <c r="R19" i="15" s="1"/>
  <c r="R6" i="15" s="1"/>
  <c r="BF118" i="15"/>
  <c r="BF114" i="15" s="1"/>
  <c r="BD114" i="15"/>
  <c r="P115" i="12" s="1"/>
  <c r="BA135" i="15"/>
  <c r="AY134" i="15"/>
  <c r="AY133" i="15" s="1"/>
  <c r="AY16" i="15"/>
  <c r="AW15" i="15"/>
  <c r="O16" i="12" s="1"/>
  <c r="BA121" i="15"/>
  <c r="AX16" i="15"/>
  <c r="AV15" i="15"/>
  <c r="N16" i="12" s="1"/>
  <c r="Y31" i="15"/>
  <c r="AA32" i="15"/>
  <c r="AF47" i="15"/>
  <c r="AF41" i="15" s="1"/>
  <c r="AH48" i="15"/>
  <c r="BE87" i="15"/>
  <c r="Q88" i="12" s="1"/>
  <c r="AC36" i="15"/>
  <c r="AE37" i="15"/>
  <c r="K38" i="12" s="1"/>
  <c r="AH27" i="15"/>
  <c r="AY107" i="15"/>
  <c r="AW104" i="15"/>
  <c r="BD76" i="15"/>
  <c r="P77" i="12" s="1"/>
  <c r="BB74" i="15"/>
  <c r="BG118" i="15"/>
  <c r="BG114" i="15" s="1"/>
  <c r="BE114" i="15"/>
  <c r="Q115" i="12" s="1"/>
  <c r="AS27" i="15"/>
  <c r="BC105" i="15"/>
  <c r="Z28" i="15"/>
  <c r="X26" i="15"/>
  <c r="BD105" i="15"/>
  <c r="P106" i="12" s="1"/>
  <c r="AE9" i="15" l="1"/>
  <c r="AC8" i="15"/>
  <c r="AC7" i="15" s="1"/>
  <c r="BK24" i="15"/>
  <c r="U25" i="12" s="1"/>
  <c r="S25" i="12"/>
  <c r="BK38" i="15"/>
  <c r="U39" i="12" s="1"/>
  <c r="S39" i="12"/>
  <c r="AE41" i="15"/>
  <c r="K42" i="12" s="1"/>
  <c r="K48" i="12"/>
  <c r="AV66" i="15"/>
  <c r="AT62" i="15"/>
  <c r="AT55" i="15" s="1"/>
  <c r="BK23" i="15"/>
  <c r="U24" i="12" s="1"/>
  <c r="S24" i="12"/>
  <c r="N61" i="12"/>
  <c r="AV56" i="15"/>
  <c r="AX60" i="15"/>
  <c r="AB8" i="15"/>
  <c r="AB7" i="15" s="1"/>
  <c r="AD9" i="15"/>
  <c r="BK30" i="15"/>
  <c r="U31" i="12" s="1"/>
  <c r="S31" i="12"/>
  <c r="BK39" i="15"/>
  <c r="U40" i="12" s="1"/>
  <c r="S40" i="12"/>
  <c r="BJ23" i="15"/>
  <c r="T24" i="12" s="1"/>
  <c r="R24" i="12"/>
  <c r="BK29" i="15"/>
  <c r="U30" i="12" s="1"/>
  <c r="S30" i="12"/>
  <c r="AL84" i="15"/>
  <c r="L85" i="12" s="1"/>
  <c r="L120" i="12"/>
  <c r="BK25" i="15"/>
  <c r="U26" i="12" s="1"/>
  <c r="S26" i="12"/>
  <c r="BJ30" i="15"/>
  <c r="T31" i="12" s="1"/>
  <c r="R31" i="12"/>
  <c r="AG47" i="15"/>
  <c r="AG41" i="15" s="1"/>
  <c r="AI48" i="15"/>
  <c r="AB33" i="15"/>
  <c r="Z31" i="15"/>
  <c r="BJ38" i="15"/>
  <c r="T39" i="12" s="1"/>
  <c r="R39" i="12"/>
  <c r="BJ29" i="15"/>
  <c r="T30" i="12" s="1"/>
  <c r="R30" i="12"/>
  <c r="N6" i="15"/>
  <c r="F7" i="12" s="1"/>
  <c r="F20" i="12"/>
  <c r="BJ25" i="15"/>
  <c r="T26" i="12" s="1"/>
  <c r="R26" i="12"/>
  <c r="AW103" i="15"/>
  <c r="O104" i="12" s="1"/>
  <c r="O105" i="12"/>
  <c r="BF105" i="15"/>
  <c r="AJ48" i="15"/>
  <c r="AH47" i="15"/>
  <c r="AH41" i="15" s="1"/>
  <c r="BC92" i="15"/>
  <c r="BA91" i="15"/>
  <c r="BB91" i="15"/>
  <c r="BD92" i="15"/>
  <c r="P93" i="12" s="1"/>
  <c r="Z37" i="15"/>
  <c r="X36" i="15"/>
  <c r="BF76" i="15"/>
  <c r="BF74" i="15" s="1"/>
  <c r="BD74" i="15"/>
  <c r="P75" i="12" s="1"/>
  <c r="BC135" i="15"/>
  <c r="BA134" i="15"/>
  <c r="BA133" i="15" s="1"/>
  <c r="BD87" i="15"/>
  <c r="P88" i="12" s="1"/>
  <c r="AY123" i="15"/>
  <c r="AW120" i="15"/>
  <c r="BB135" i="15"/>
  <c r="AZ134" i="15"/>
  <c r="AZ133" i="15" s="1"/>
  <c r="BG87" i="15"/>
  <c r="AC32" i="15"/>
  <c r="AA31" i="15"/>
  <c r="BG66" i="15"/>
  <c r="BE62" i="15"/>
  <c r="AY15" i="15"/>
  <c r="BA16" i="15"/>
  <c r="AB28" i="15"/>
  <c r="Z26" i="15"/>
  <c r="AF32" i="15"/>
  <c r="BA107" i="15"/>
  <c r="AY104" i="15"/>
  <c r="AY103" i="15" s="1"/>
  <c r="AU27" i="15"/>
  <c r="AU89" i="15"/>
  <c r="AS86" i="15"/>
  <c r="AS85" i="15" s="1"/>
  <c r="AS84" i="15" s="1"/>
  <c r="Y22" i="15"/>
  <c r="W21" i="15"/>
  <c r="BE105" i="15"/>
  <c r="Q106" i="12" s="1"/>
  <c r="AP120" i="15"/>
  <c r="AP119" i="15" s="1"/>
  <c r="AP84" i="15" s="1"/>
  <c r="AR121" i="15"/>
  <c r="AJ27" i="15"/>
  <c r="BC121" i="15"/>
  <c r="BJ57" i="15"/>
  <c r="T58" i="12" s="1"/>
  <c r="BI58" i="15"/>
  <c r="S59" i="12" s="1"/>
  <c r="BG56" i="15"/>
  <c r="AX15" i="15"/>
  <c r="AZ16" i="15"/>
  <c r="AG37" i="15"/>
  <c r="AE36" i="15"/>
  <c r="K37" i="12" s="1"/>
  <c r="AG28" i="15"/>
  <c r="AE26" i="15"/>
  <c r="K27" i="12" s="1"/>
  <c r="BB106" i="15"/>
  <c r="AZ104" i="15"/>
  <c r="AZ103" i="15" s="1"/>
  <c r="T21" i="15"/>
  <c r="T20" i="15" s="1"/>
  <c r="T19" i="15" s="1"/>
  <c r="T6" i="15" s="1"/>
  <c r="V22" i="15"/>
  <c r="H23" i="12" s="1"/>
  <c r="AX89" i="15"/>
  <c r="AV86" i="15"/>
  <c r="K10" i="12" l="1"/>
  <c r="AE8" i="15"/>
  <c r="AG9" i="15"/>
  <c r="AI47" i="15"/>
  <c r="AI41" i="15" s="1"/>
  <c r="AK48" i="15"/>
  <c r="AV85" i="15"/>
  <c r="N86" i="12" s="1"/>
  <c r="N87" i="12"/>
  <c r="AX66" i="15"/>
  <c r="N67" i="12"/>
  <c r="AV62" i="15"/>
  <c r="N63" i="12" s="1"/>
  <c r="AX56" i="15"/>
  <c r="AZ60" i="15"/>
  <c r="J10" i="12"/>
  <c r="AF9" i="15"/>
  <c r="AD8" i="15"/>
  <c r="N57" i="12"/>
  <c r="W20" i="15"/>
  <c r="W19" i="15" s="1"/>
  <c r="I22" i="12"/>
  <c r="AD33" i="15"/>
  <c r="AB31" i="15"/>
  <c r="BE55" i="15"/>
  <c r="Q56" i="12" s="1"/>
  <c r="Q63" i="12"/>
  <c r="AW119" i="15"/>
  <c r="O120" i="12" s="1"/>
  <c r="O121" i="12"/>
  <c r="I21" i="12"/>
  <c r="AH32" i="15"/>
  <c r="BI87" i="15"/>
  <c r="S88" i="12" s="1"/>
  <c r="AB37" i="15"/>
  <c r="Z36" i="15"/>
  <c r="BD106" i="15"/>
  <c r="P107" i="12" s="1"/>
  <c r="BB104" i="15"/>
  <c r="BB103" i="15" s="1"/>
  <c r="BK58" i="15"/>
  <c r="BI56" i="15"/>
  <c r="S57" i="12" s="1"/>
  <c r="Y21" i="15"/>
  <c r="Y20" i="15" s="1"/>
  <c r="Y19" i="15" s="1"/>
  <c r="Y6" i="15" s="1"/>
  <c r="AA22" i="15"/>
  <c r="BD135" i="15"/>
  <c r="P136" i="12" s="1"/>
  <c r="BB134" i="15"/>
  <c r="BB133" i="15" s="1"/>
  <c r="BD91" i="15"/>
  <c r="P92" i="12" s="1"/>
  <c r="BF92" i="15"/>
  <c r="BG105" i="15"/>
  <c r="AI28" i="15"/>
  <c r="AG26" i="15"/>
  <c r="AW89" i="15"/>
  <c r="O90" i="12" s="1"/>
  <c r="AU86" i="15"/>
  <c r="AU85" i="15" s="1"/>
  <c r="AU84" i="15" s="1"/>
  <c r="AD28" i="15"/>
  <c r="J29" i="12" s="1"/>
  <c r="AB26" i="15"/>
  <c r="BA123" i="15"/>
  <c r="AY120" i="15"/>
  <c r="AY119" i="15" s="1"/>
  <c r="BE121" i="15"/>
  <c r="Q122" i="12" s="1"/>
  <c r="BA15" i="15"/>
  <c r="BC16" i="15"/>
  <c r="AW27" i="15"/>
  <c r="O28" i="12" s="1"/>
  <c r="BC91" i="15"/>
  <c r="BE92" i="15"/>
  <c r="Q93" i="12" s="1"/>
  <c r="AZ89" i="15"/>
  <c r="AX86" i="15"/>
  <c r="AX85" i="15" s="1"/>
  <c r="AI37" i="15"/>
  <c r="AG36" i="15"/>
  <c r="BB16" i="15"/>
  <c r="AZ15" i="15"/>
  <c r="AT121" i="15"/>
  <c r="AR120" i="15"/>
  <c r="AR119" i="15" s="1"/>
  <c r="AR84" i="15" s="1"/>
  <c r="BC107" i="15"/>
  <c r="BA104" i="15"/>
  <c r="BA103" i="15" s="1"/>
  <c r="BI66" i="15"/>
  <c r="S67" i="12" s="1"/>
  <c r="BG62" i="15"/>
  <c r="BG55" i="15" s="1"/>
  <c r="BE135" i="15"/>
  <c r="Q136" i="12" s="1"/>
  <c r="BC134" i="15"/>
  <c r="BC133" i="15" s="1"/>
  <c r="AL48" i="15"/>
  <c r="L49" i="12" s="1"/>
  <c r="AJ47" i="15"/>
  <c r="AJ41" i="15" s="1"/>
  <c r="AL27" i="15"/>
  <c r="L28" i="12" s="1"/>
  <c r="BF87" i="15"/>
  <c r="BH105" i="15"/>
  <c r="R106" i="12" s="1"/>
  <c r="X22" i="15"/>
  <c r="V21" i="15"/>
  <c r="AC31" i="15"/>
  <c r="AE32" i="15"/>
  <c r="K33" i="12" s="1"/>
  <c r="AG8" i="15" l="1"/>
  <c r="AG7" i="15" s="1"/>
  <c r="AI9" i="15"/>
  <c r="K9" i="12"/>
  <c r="AE7" i="15"/>
  <c r="K8" i="12" s="1"/>
  <c r="AV55" i="15"/>
  <c r="N56" i="12" s="1"/>
  <c r="AZ66" i="15"/>
  <c r="AX62" i="15"/>
  <c r="AX55" i="15" s="1"/>
  <c r="AD7" i="15"/>
  <c r="J8" i="12" s="1"/>
  <c r="J9" i="12"/>
  <c r="AF8" i="15"/>
  <c r="AF7" i="15" s="1"/>
  <c r="AH9" i="15"/>
  <c r="AK47" i="15"/>
  <c r="AK41" i="15" s="1"/>
  <c r="AM48" i="15"/>
  <c r="V20" i="15"/>
  <c r="H22" i="12"/>
  <c r="AF33" i="15"/>
  <c r="J34" i="12"/>
  <c r="AD31" i="15"/>
  <c r="J32" i="12" s="1"/>
  <c r="BB60" i="15"/>
  <c r="AZ56" i="15"/>
  <c r="BK56" i="15"/>
  <c r="U57" i="12" s="1"/>
  <c r="U59" i="12"/>
  <c r="W6" i="15"/>
  <c r="I7" i="12" s="1"/>
  <c r="I20" i="12"/>
  <c r="BG121" i="15"/>
  <c r="AL47" i="15"/>
  <c r="AN48" i="15"/>
  <c r="AI36" i="15"/>
  <c r="AK37" i="15"/>
  <c r="BD16" i="15"/>
  <c r="P17" i="12" s="1"/>
  <c r="BB15" i="15"/>
  <c r="Z22" i="15"/>
  <c r="X21" i="15"/>
  <c r="X20" i="15" s="1"/>
  <c r="X19" i="15" s="1"/>
  <c r="X6" i="15" s="1"/>
  <c r="BC123" i="15"/>
  <c r="BA120" i="15"/>
  <c r="BA119" i="15" s="1"/>
  <c r="BF106" i="15"/>
  <c r="BD104" i="15"/>
  <c r="BE91" i="15"/>
  <c r="Q92" i="12" s="1"/>
  <c r="BG92" i="15"/>
  <c r="AF28" i="15"/>
  <c r="AD26" i="15"/>
  <c r="J27" i="12" s="1"/>
  <c r="BF135" i="15"/>
  <c r="BD134" i="15"/>
  <c r="AB36" i="15"/>
  <c r="AD37" i="15"/>
  <c r="J38" i="12" s="1"/>
  <c r="BK66" i="15"/>
  <c r="BI62" i="15"/>
  <c r="S63" i="12" s="1"/>
  <c r="BG135" i="15"/>
  <c r="BE134" i="15"/>
  <c r="AY27" i="15"/>
  <c r="AY89" i="15"/>
  <c r="AW86" i="15"/>
  <c r="BK87" i="15"/>
  <c r="U88" i="12" s="1"/>
  <c r="AN27" i="15"/>
  <c r="BE107" i="15"/>
  <c r="Q108" i="12" s="1"/>
  <c r="BC104" i="15"/>
  <c r="BC103" i="15" s="1"/>
  <c r="BH92" i="15"/>
  <c r="R93" i="12" s="1"/>
  <c r="BF91" i="15"/>
  <c r="AK28" i="15"/>
  <c r="AI26" i="15"/>
  <c r="AJ32" i="15"/>
  <c r="BJ105" i="15"/>
  <c r="T106" i="12" s="1"/>
  <c r="BB89" i="15"/>
  <c r="AZ86" i="15"/>
  <c r="AZ85" i="15" s="1"/>
  <c r="AG32" i="15"/>
  <c r="AE31" i="15"/>
  <c r="K32" i="12" s="1"/>
  <c r="BH87" i="15"/>
  <c r="R88" i="12" s="1"/>
  <c r="AV121" i="15"/>
  <c r="N122" i="12" s="1"/>
  <c r="AT120" i="15"/>
  <c r="AT119" i="15" s="1"/>
  <c r="AT84" i="15" s="1"/>
  <c r="BE16" i="15"/>
  <c r="Q17" i="12" s="1"/>
  <c r="BC15" i="15"/>
  <c r="BI105" i="15"/>
  <c r="S106" i="12" s="1"/>
  <c r="AA21" i="15"/>
  <c r="AA20" i="15" s="1"/>
  <c r="AA19" i="15" s="1"/>
  <c r="AA6" i="15" s="1"/>
  <c r="AC22" i="15"/>
  <c r="AI8" i="15" l="1"/>
  <c r="AI7" i="15" s="1"/>
  <c r="AK9" i="15"/>
  <c r="AH8" i="15"/>
  <c r="AH7" i="15" s="1"/>
  <c r="AJ9" i="15"/>
  <c r="AH33" i="15"/>
  <c r="AF31" i="15"/>
  <c r="BE133" i="15"/>
  <c r="Q134" i="12" s="1"/>
  <c r="Q135" i="12"/>
  <c r="BD133" i="15"/>
  <c r="P134" i="12" s="1"/>
  <c r="P135" i="12"/>
  <c r="BD103" i="15"/>
  <c r="P104" i="12" s="1"/>
  <c r="P105" i="12"/>
  <c r="BD60" i="15"/>
  <c r="BB56" i="15"/>
  <c r="V19" i="15"/>
  <c r="H21" i="12"/>
  <c r="BB66" i="15"/>
  <c r="AZ62" i="15"/>
  <c r="AZ55" i="15" s="1"/>
  <c r="M49" i="12"/>
  <c r="AM47" i="15"/>
  <c r="AO48" i="15"/>
  <c r="AL41" i="15"/>
  <c r="L42" i="12" s="1"/>
  <c r="L48" i="12"/>
  <c r="BK62" i="15"/>
  <c r="U67" i="12"/>
  <c r="BI55" i="15"/>
  <c r="S56" i="12" s="1"/>
  <c r="AW85" i="15"/>
  <c r="O87" i="12"/>
  <c r="BF134" i="15"/>
  <c r="BF133" i="15" s="1"/>
  <c r="BH135" i="15"/>
  <c r="R136" i="12" s="1"/>
  <c r="BA27" i="15"/>
  <c r="AH28" i="15"/>
  <c r="AF26" i="15"/>
  <c r="Z21" i="15"/>
  <c r="Z20" i="15" s="1"/>
  <c r="Z19" i="15" s="1"/>
  <c r="Z6" i="15" s="1"/>
  <c r="AB22" i="15"/>
  <c r="BG91" i="15"/>
  <c r="BI92" i="15"/>
  <c r="S93" i="12" s="1"/>
  <c r="BF16" i="15"/>
  <c r="BD15" i="15"/>
  <c r="P16" i="12" s="1"/>
  <c r="BD89" i="15"/>
  <c r="P90" i="12" s="1"/>
  <c r="BB86" i="15"/>
  <c r="BB85" i="15" s="1"/>
  <c r="BG134" i="15"/>
  <c r="BG133" i="15" s="1"/>
  <c r="BI135" i="15"/>
  <c r="S136" i="12" s="1"/>
  <c r="AM37" i="15"/>
  <c r="M38" i="12" s="1"/>
  <c r="AK36" i="15"/>
  <c r="BA89" i="15"/>
  <c r="AY86" i="15"/>
  <c r="AY85" i="15" s="1"/>
  <c r="AY84" i="15" s="1"/>
  <c r="BE15" i="15"/>
  <c r="Q16" i="12" s="1"/>
  <c r="BG16" i="15"/>
  <c r="AP48" i="15"/>
  <c r="AN47" i="15"/>
  <c r="AN41" i="15" s="1"/>
  <c r="AI32" i="15"/>
  <c r="AG31" i="15"/>
  <c r="BH91" i="15"/>
  <c r="R92" i="12" s="1"/>
  <c r="BJ92" i="15"/>
  <c r="BG107" i="15"/>
  <c r="BE104" i="15"/>
  <c r="AV120" i="15"/>
  <c r="AX121" i="15"/>
  <c r="BH106" i="15"/>
  <c r="R107" i="12" s="1"/>
  <c r="BF104" i="15"/>
  <c r="BF103" i="15" s="1"/>
  <c r="AL32" i="15"/>
  <c r="L33" i="12" s="1"/>
  <c r="AF37" i="15"/>
  <c r="AD36" i="15"/>
  <c r="J37" i="12" s="1"/>
  <c r="BK105" i="15"/>
  <c r="U106" i="12" s="1"/>
  <c r="BJ87" i="15"/>
  <c r="T88" i="12" s="1"/>
  <c r="BE123" i="15"/>
  <c r="Q124" i="12" s="1"/>
  <c r="BC120" i="15"/>
  <c r="BC119" i="15" s="1"/>
  <c r="BI121" i="15"/>
  <c r="S122" i="12" s="1"/>
  <c r="AC21" i="15"/>
  <c r="AC20" i="15" s="1"/>
  <c r="AC19" i="15" s="1"/>
  <c r="AC6" i="15" s="1"/>
  <c r="AE22" i="15"/>
  <c r="K23" i="12" s="1"/>
  <c r="AP27" i="15"/>
  <c r="AM28" i="15"/>
  <c r="M29" i="12" s="1"/>
  <c r="AK26" i="15"/>
  <c r="AK8" i="15" l="1"/>
  <c r="AK7" i="15" s="1"/>
  <c r="AM9" i="15"/>
  <c r="V6" i="15"/>
  <c r="H7" i="12" s="1"/>
  <c r="H20" i="12"/>
  <c r="AQ48" i="15"/>
  <c r="AO47" i="15"/>
  <c r="AO41" i="15" s="1"/>
  <c r="P61" i="12"/>
  <c r="BF60" i="15"/>
  <c r="BD56" i="15"/>
  <c r="AJ33" i="15"/>
  <c r="AH31" i="15"/>
  <c r="BD66" i="15"/>
  <c r="BB62" i="15"/>
  <c r="BB55" i="15" s="1"/>
  <c r="AV119" i="15"/>
  <c r="N121" i="12"/>
  <c r="BJ91" i="15"/>
  <c r="T92" i="12" s="1"/>
  <c r="T93" i="12"/>
  <c r="AM41" i="15"/>
  <c r="M42" i="12" s="1"/>
  <c r="M48" i="12"/>
  <c r="AJ8" i="15"/>
  <c r="AJ7" i="15" s="1"/>
  <c r="AL9" i="15"/>
  <c r="BK55" i="15"/>
  <c r="U56" i="12" s="1"/>
  <c r="U63" i="12"/>
  <c r="BE103" i="15"/>
  <c r="Q104" i="12" s="1"/>
  <c r="Q105" i="12"/>
  <c r="AW84" i="15"/>
  <c r="O85" i="12" s="1"/>
  <c r="O86" i="12"/>
  <c r="BC89" i="15"/>
  <c r="BA86" i="15"/>
  <c r="BA85" i="15" s="1"/>
  <c r="BA84" i="15" s="1"/>
  <c r="AH37" i="15"/>
  <c r="AF36" i="15"/>
  <c r="AI31" i="15"/>
  <c r="AK32" i="15"/>
  <c r="AM36" i="15"/>
  <c r="M37" i="12" s="1"/>
  <c r="AO37" i="15"/>
  <c r="AD22" i="15"/>
  <c r="J23" i="12" s="1"/>
  <c r="AB21" i="15"/>
  <c r="AB20" i="15" s="1"/>
  <c r="AB19" i="15" s="1"/>
  <c r="AB6" i="15" s="1"/>
  <c r="AR48" i="15"/>
  <c r="AP47" i="15"/>
  <c r="AP41" i="15" s="1"/>
  <c r="BG123" i="15"/>
  <c r="BE120" i="15"/>
  <c r="AJ28" i="15"/>
  <c r="AH26" i="15"/>
  <c r="BI107" i="15"/>
  <c r="S108" i="12" s="1"/>
  <c r="BG104" i="15"/>
  <c r="BG103" i="15" s="1"/>
  <c r="BK121" i="15"/>
  <c r="U122" i="12" s="1"/>
  <c r="AN32" i="15"/>
  <c r="BJ106" i="15"/>
  <c r="BH104" i="15"/>
  <c r="BI16" i="15"/>
  <c r="S17" i="12" s="1"/>
  <c r="BG15" i="15"/>
  <c r="BF89" i="15"/>
  <c r="BD86" i="15"/>
  <c r="AZ121" i="15"/>
  <c r="AX120" i="15"/>
  <c r="AX119" i="15" s="1"/>
  <c r="AX84" i="15" s="1"/>
  <c r="BC27" i="15"/>
  <c r="AE21" i="15"/>
  <c r="AG22" i="15"/>
  <c r="BK135" i="15"/>
  <c r="BI134" i="15"/>
  <c r="AO28" i="15"/>
  <c r="AM26" i="15"/>
  <c r="M27" i="12" s="1"/>
  <c r="BF15" i="15"/>
  <c r="BH16" i="15"/>
  <c r="R17" i="12" s="1"/>
  <c r="BJ135" i="15"/>
  <c r="BH134" i="15"/>
  <c r="AR27" i="15"/>
  <c r="BI91" i="15"/>
  <c r="S92" i="12" s="1"/>
  <c r="BK92" i="15"/>
  <c r="M10" i="12" l="1"/>
  <c r="AO9" i="15"/>
  <c r="AM8" i="15"/>
  <c r="P57" i="12"/>
  <c r="BH60" i="15"/>
  <c r="BF56" i="15"/>
  <c r="BH133" i="15"/>
  <c r="R134" i="12" s="1"/>
  <c r="R135" i="12"/>
  <c r="BI133" i="15"/>
  <c r="S134" i="12" s="1"/>
  <c r="S135" i="12"/>
  <c r="BJ134" i="15"/>
  <c r="T136" i="12"/>
  <c r="BH103" i="15"/>
  <c r="R104" i="12" s="1"/>
  <c r="R105" i="12"/>
  <c r="BJ104" i="15"/>
  <c r="T107" i="12"/>
  <c r="L10" i="12"/>
  <c r="AN9" i="15"/>
  <c r="AL8" i="15"/>
  <c r="AS48" i="15"/>
  <c r="AQ47" i="15"/>
  <c r="AQ41" i="15" s="1"/>
  <c r="BK134" i="15"/>
  <c r="U136" i="12"/>
  <c r="AE20" i="15"/>
  <c r="K21" i="12" s="1"/>
  <c r="K22" i="12"/>
  <c r="AV84" i="15"/>
  <c r="N85" i="12" s="1"/>
  <c r="N120" i="12"/>
  <c r="BF66" i="15"/>
  <c r="P67" i="12"/>
  <c r="BD62" i="15"/>
  <c r="P63" i="12" s="1"/>
  <c r="BD85" i="15"/>
  <c r="P86" i="12" s="1"/>
  <c r="P87" i="12"/>
  <c r="AL33" i="15"/>
  <c r="AJ31" i="15"/>
  <c r="BE119" i="15"/>
  <c r="Q120" i="12" s="1"/>
  <c r="Q121" i="12"/>
  <c r="BK91" i="15"/>
  <c r="U92" i="12" s="1"/>
  <c r="U93" i="12"/>
  <c r="AD21" i="15"/>
  <c r="AF22" i="15"/>
  <c r="BB121" i="15"/>
  <c r="AZ120" i="15"/>
  <c r="AZ119" i="15" s="1"/>
  <c r="AZ84" i="15" s="1"/>
  <c r="AQ37" i="15"/>
  <c r="AO36" i="15"/>
  <c r="BJ16" i="15"/>
  <c r="BH15" i="15"/>
  <c r="R16" i="12" s="1"/>
  <c r="BK107" i="15"/>
  <c r="BI104" i="15"/>
  <c r="AM32" i="15"/>
  <c r="M33" i="12" s="1"/>
  <c r="AK31" i="15"/>
  <c r="BH89" i="15"/>
  <c r="R90" i="12" s="1"/>
  <c r="BF86" i="15"/>
  <c r="BF85" i="15" s="1"/>
  <c r="AL28" i="15"/>
  <c r="L29" i="12" s="1"/>
  <c r="AJ26" i="15"/>
  <c r="BK16" i="15"/>
  <c r="BI15" i="15"/>
  <c r="S16" i="12" s="1"/>
  <c r="AJ37" i="15"/>
  <c r="AH36" i="15"/>
  <c r="BI123" i="15"/>
  <c r="S124" i="12" s="1"/>
  <c r="BG120" i="15"/>
  <c r="BG119" i="15" s="1"/>
  <c r="AI22" i="15"/>
  <c r="AG21" i="15"/>
  <c r="AG20" i="15" s="1"/>
  <c r="AG19" i="15" s="1"/>
  <c r="AG6" i="15" s="1"/>
  <c r="BE89" i="15"/>
  <c r="Q90" i="12" s="1"/>
  <c r="BC86" i="15"/>
  <c r="BC85" i="15" s="1"/>
  <c r="BC84" i="15" s="1"/>
  <c r="AQ28" i="15"/>
  <c r="AO26" i="15"/>
  <c r="AP32" i="15"/>
  <c r="AT27" i="15"/>
  <c r="BE27" i="15"/>
  <c r="Q28" i="12" s="1"/>
  <c r="AT48" i="15"/>
  <c r="AR47" i="15"/>
  <c r="AR41" i="15" s="1"/>
  <c r="BD55" i="15" l="1"/>
  <c r="P56" i="12" s="1"/>
  <c r="AE19" i="15"/>
  <c r="AE6" i="15" s="1"/>
  <c r="K7" i="12" s="1"/>
  <c r="AM7" i="15"/>
  <c r="M8" i="12" s="1"/>
  <c r="M9" i="12"/>
  <c r="AQ9" i="15"/>
  <c r="AO8" i="15"/>
  <c r="AO7" i="15" s="1"/>
  <c r="AP9" i="15"/>
  <c r="AN8" i="15"/>
  <c r="AN7" i="15" s="1"/>
  <c r="BK104" i="15"/>
  <c r="BK103" i="15" s="1"/>
  <c r="U104" i="12" s="1"/>
  <c r="U108" i="12"/>
  <c r="BJ133" i="15"/>
  <c r="T134" i="12" s="1"/>
  <c r="T135" i="12"/>
  <c r="BJ15" i="15"/>
  <c r="T16" i="12" s="1"/>
  <c r="T17" i="12"/>
  <c r="BJ103" i="15"/>
  <c r="T104" i="12" s="1"/>
  <c r="T105" i="12"/>
  <c r="AL7" i="15"/>
  <c r="L8" i="12" s="1"/>
  <c r="L9" i="12"/>
  <c r="BK15" i="15"/>
  <c r="U16" i="12" s="1"/>
  <c r="U17" i="12"/>
  <c r="BK133" i="15"/>
  <c r="U134" i="12" s="1"/>
  <c r="U135" i="12"/>
  <c r="AD20" i="15"/>
  <c r="J22" i="12"/>
  <c r="R61" i="12"/>
  <c r="BH56" i="15"/>
  <c r="BJ60" i="15"/>
  <c r="AN33" i="15"/>
  <c r="L34" i="12"/>
  <c r="AL31" i="15"/>
  <c r="L32" i="12" s="1"/>
  <c r="BH66" i="15"/>
  <c r="BF62" i="15"/>
  <c r="BF55" i="15" s="1"/>
  <c r="AU48" i="15"/>
  <c r="AS47" i="15"/>
  <c r="AS41" i="15" s="1"/>
  <c r="BI103" i="15"/>
  <c r="S104" i="12" s="1"/>
  <c r="S105" i="12"/>
  <c r="BK123" i="15"/>
  <c r="BI120" i="15"/>
  <c r="AO32" i="15"/>
  <c r="AM31" i="15"/>
  <c r="M32" i="12" s="1"/>
  <c r="AR32" i="15"/>
  <c r="AL37" i="15"/>
  <c r="L38" i="12" s="1"/>
  <c r="AJ36" i="15"/>
  <c r="BG89" i="15"/>
  <c r="BE86" i="15"/>
  <c r="BG27" i="15"/>
  <c r="AI21" i="15"/>
  <c r="AI20" i="15" s="1"/>
  <c r="AI19" i="15" s="1"/>
  <c r="AI6" i="15" s="1"/>
  <c r="AK22" i="15"/>
  <c r="AN28" i="15"/>
  <c r="AL26" i="15"/>
  <c r="L27" i="12" s="1"/>
  <c r="AQ36" i="15"/>
  <c r="AS37" i="15"/>
  <c r="AS28" i="15"/>
  <c r="AQ26" i="15"/>
  <c r="AV48" i="15"/>
  <c r="N49" i="12" s="1"/>
  <c r="AT47" i="15"/>
  <c r="AT41" i="15" s="1"/>
  <c r="AV27" i="15"/>
  <c r="N28" i="12" s="1"/>
  <c r="BJ89" i="15"/>
  <c r="BH86" i="15"/>
  <c r="BB120" i="15"/>
  <c r="BB119" i="15" s="1"/>
  <c r="BB84" i="15" s="1"/>
  <c r="BD121" i="15"/>
  <c r="P122" i="12" s="1"/>
  <c r="AF21" i="15"/>
  <c r="AF20" i="15" s="1"/>
  <c r="AF19" i="15" s="1"/>
  <c r="AF6" i="15" s="1"/>
  <c r="AH22" i="15"/>
  <c r="U105" i="12" l="1"/>
  <c r="K20" i="12"/>
  <c r="AS9" i="15"/>
  <c r="AQ8" i="15"/>
  <c r="AQ7" i="15" s="1"/>
  <c r="AP8" i="15"/>
  <c r="AP7" i="15" s="1"/>
  <c r="AR9" i="15"/>
  <c r="BJ86" i="15"/>
  <c r="T90" i="12"/>
  <c r="AU47" i="15"/>
  <c r="AU41" i="15" s="1"/>
  <c r="AW48" i="15"/>
  <c r="AP33" i="15"/>
  <c r="AN31" i="15"/>
  <c r="BJ56" i="15"/>
  <c r="T61" i="12"/>
  <c r="BH85" i="15"/>
  <c r="R86" i="12" s="1"/>
  <c r="R87" i="12"/>
  <c r="R57" i="12"/>
  <c r="BJ66" i="15"/>
  <c r="R67" i="12"/>
  <c r="BH62" i="15"/>
  <c r="R63" i="12" s="1"/>
  <c r="AD19" i="15"/>
  <c r="J21" i="12"/>
  <c r="BK120" i="15"/>
  <c r="U124" i="12"/>
  <c r="BI119" i="15"/>
  <c r="S120" i="12" s="1"/>
  <c r="S121" i="12"/>
  <c r="BE85" i="15"/>
  <c r="Q87" i="12"/>
  <c r="AU28" i="15"/>
  <c r="AS26" i="15"/>
  <c r="AL36" i="15"/>
  <c r="L37" i="12" s="1"/>
  <c r="AN37" i="15"/>
  <c r="AS36" i="15"/>
  <c r="AU37" i="15"/>
  <c r="BI89" i="15"/>
  <c r="S90" i="12" s="1"/>
  <c r="BG86" i="15"/>
  <c r="BG85" i="15" s="1"/>
  <c r="BG84" i="15" s="1"/>
  <c r="AP28" i="15"/>
  <c r="AN26" i="15"/>
  <c r="AT32" i="15"/>
  <c r="AX27" i="15"/>
  <c r="AK21" i="15"/>
  <c r="AK20" i="15" s="1"/>
  <c r="AK19" i="15" s="1"/>
  <c r="AK6" i="15" s="1"/>
  <c r="AM22" i="15"/>
  <c r="M23" i="12" s="1"/>
  <c r="AO31" i="15"/>
  <c r="AQ32" i="15"/>
  <c r="AX48" i="15"/>
  <c r="AV47" i="15"/>
  <c r="BF121" i="15"/>
  <c r="BD120" i="15"/>
  <c r="AJ22" i="15"/>
  <c r="AH21" i="15"/>
  <c r="AH20" i="15" s="1"/>
  <c r="AH19" i="15" s="1"/>
  <c r="AH6" i="15" s="1"/>
  <c r="BI27" i="15"/>
  <c r="S28" i="12" s="1"/>
  <c r="BH55" i="15" l="1"/>
  <c r="R56" i="12" s="1"/>
  <c r="AS8" i="15"/>
  <c r="AS7" i="15" s="1"/>
  <c r="AU9" i="15"/>
  <c r="O49" i="12"/>
  <c r="AW47" i="15"/>
  <c r="AY48" i="15"/>
  <c r="T67" i="12"/>
  <c r="BJ62" i="15"/>
  <c r="T63" i="12" s="1"/>
  <c r="BJ85" i="15"/>
  <c r="T86" i="12" s="1"/>
  <c r="T87" i="12"/>
  <c r="AR33" i="15"/>
  <c r="AP31" i="15"/>
  <c r="AV41" i="15"/>
  <c r="N42" i="12" s="1"/>
  <c r="N48" i="12"/>
  <c r="AD6" i="15"/>
  <c r="J7" i="12" s="1"/>
  <c r="J20" i="12"/>
  <c r="AR8" i="15"/>
  <c r="AR7" i="15" s="1"/>
  <c r="AT9" i="15"/>
  <c r="BD119" i="15"/>
  <c r="P121" i="12"/>
  <c r="T57" i="12"/>
  <c r="BE84" i="15"/>
  <c r="Q85" i="12" s="1"/>
  <c r="Q86" i="12"/>
  <c r="BK119" i="15"/>
  <c r="U120" i="12" s="1"/>
  <c r="U121" i="12"/>
  <c r="BK89" i="15"/>
  <c r="BI86" i="15"/>
  <c r="AU36" i="15"/>
  <c r="AW37" i="15"/>
  <c r="O38" i="12" s="1"/>
  <c r="AZ27" i="15"/>
  <c r="AO22" i="15"/>
  <c r="AM21" i="15"/>
  <c r="AV32" i="15"/>
  <c r="N33" i="12" s="1"/>
  <c r="BH121" i="15"/>
  <c r="R122" i="12" s="1"/>
  <c r="BF120" i="15"/>
  <c r="BF119" i="15" s="1"/>
  <c r="BF84" i="15" s="1"/>
  <c r="AN36" i="15"/>
  <c r="AP37" i="15"/>
  <c r="AW28" i="15"/>
  <c r="O29" i="12" s="1"/>
  <c r="AU26" i="15"/>
  <c r="BK27" i="15"/>
  <c r="U28" i="12" s="1"/>
  <c r="AX47" i="15"/>
  <c r="AX41" i="15" s="1"/>
  <c r="AZ48" i="15"/>
  <c r="AR28" i="15"/>
  <c r="AP26" i="15"/>
  <c r="AL22" i="15"/>
  <c r="L23" i="12" s="1"/>
  <c r="AJ21" i="15"/>
  <c r="AJ20" i="15" s="1"/>
  <c r="AJ19" i="15" s="1"/>
  <c r="AJ6" i="15" s="1"/>
  <c r="AQ31" i="15"/>
  <c r="AS32" i="15"/>
  <c r="BJ55" i="15" l="1"/>
  <c r="T56" i="12" s="1"/>
  <c r="AU8" i="15"/>
  <c r="AU7" i="15" s="1"/>
  <c r="AW9" i="15"/>
  <c r="AM20" i="15"/>
  <c r="AM19" i="15" s="1"/>
  <c r="M22" i="12"/>
  <c r="BK86" i="15"/>
  <c r="BK85" i="15" s="1"/>
  <c r="U90" i="12"/>
  <c r="BD84" i="15"/>
  <c r="P85" i="12" s="1"/>
  <c r="P120" i="12"/>
  <c r="AT33" i="15"/>
  <c r="AR31" i="15"/>
  <c r="AT8" i="15"/>
  <c r="AT7" i="15" s="1"/>
  <c r="AV9" i="15"/>
  <c r="AY47" i="15"/>
  <c r="AY41" i="15" s="1"/>
  <c r="BA48" i="15"/>
  <c r="AW41" i="15"/>
  <c r="O42" i="12" s="1"/>
  <c r="O48" i="12"/>
  <c r="BI85" i="15"/>
  <c r="S87" i="12"/>
  <c r="AT28" i="15"/>
  <c r="AR26" i="15"/>
  <c r="AO21" i="15"/>
  <c r="AO20" i="15" s="1"/>
  <c r="AO19" i="15" s="1"/>
  <c r="AO6" i="15" s="1"/>
  <c r="AQ22" i="15"/>
  <c r="AX32" i="15"/>
  <c r="BB27" i="15"/>
  <c r="BB48" i="15"/>
  <c r="AZ47" i="15"/>
  <c r="AZ41" i="15" s="1"/>
  <c r="AY37" i="15"/>
  <c r="AW36" i="15"/>
  <c r="O37" i="12" s="1"/>
  <c r="AS31" i="15"/>
  <c r="AU32" i="15"/>
  <c r="AL21" i="15"/>
  <c r="AN22" i="15"/>
  <c r="AY28" i="15"/>
  <c r="AW26" i="15"/>
  <c r="O27" i="12" s="1"/>
  <c r="AR37" i="15"/>
  <c r="AP36" i="15"/>
  <c r="BH120" i="15"/>
  <c r="BJ121" i="15"/>
  <c r="U87" i="12" l="1"/>
  <c r="M21" i="12"/>
  <c r="O10" i="12"/>
  <c r="AW8" i="15"/>
  <c r="AY9" i="15"/>
  <c r="AL20" i="15"/>
  <c r="L22" i="12"/>
  <c r="AV33" i="15"/>
  <c r="AT31" i="15"/>
  <c r="BA47" i="15"/>
  <c r="BA41" i="15" s="1"/>
  <c r="BC48" i="15"/>
  <c r="BH119" i="15"/>
  <c r="R121" i="12"/>
  <c r="N10" i="12"/>
  <c r="AV8" i="15"/>
  <c r="AX9" i="15"/>
  <c r="BJ120" i="15"/>
  <c r="T122" i="12"/>
  <c r="AM6" i="15"/>
  <c r="M7" i="12" s="1"/>
  <c r="M20" i="12"/>
  <c r="BK84" i="15"/>
  <c r="U85" i="12" s="1"/>
  <c r="U86" i="12"/>
  <c r="BI84" i="15"/>
  <c r="S85" i="12" s="1"/>
  <c r="S86" i="12"/>
  <c r="BB47" i="15"/>
  <c r="BB41" i="15" s="1"/>
  <c r="BD48" i="15"/>
  <c r="P49" i="12" s="1"/>
  <c r="BA28" i="15"/>
  <c r="AY26" i="15"/>
  <c r="BD27" i="15"/>
  <c r="P28" i="12" s="1"/>
  <c r="AU31" i="15"/>
  <c r="AW32" i="15"/>
  <c r="O33" i="12" s="1"/>
  <c r="AZ32" i="15"/>
  <c r="AQ21" i="15"/>
  <c r="AQ20" i="15" s="1"/>
  <c r="AQ19" i="15" s="1"/>
  <c r="AQ6" i="15" s="1"/>
  <c r="AS22" i="15"/>
  <c r="AR36" i="15"/>
  <c r="AT37" i="15"/>
  <c r="BA37" i="15"/>
  <c r="AY36" i="15"/>
  <c r="AP22" i="15"/>
  <c r="AN21" i="15"/>
  <c r="AN20" i="15" s="1"/>
  <c r="AN19" i="15" s="1"/>
  <c r="AN6" i="15" s="1"/>
  <c r="AV28" i="15"/>
  <c r="N29" i="12" s="1"/>
  <c r="AT26" i="15"/>
  <c r="BA9" i="15" l="1"/>
  <c r="AY8" i="15"/>
  <c r="AY7" i="15" s="1"/>
  <c r="O9" i="12"/>
  <c r="AW7" i="15"/>
  <c r="O8" i="12" s="1"/>
  <c r="BE48" i="15"/>
  <c r="BC47" i="15"/>
  <c r="BC41" i="15" s="1"/>
  <c r="AV7" i="15"/>
  <c r="N8" i="12" s="1"/>
  <c r="N9" i="12"/>
  <c r="BH84" i="15"/>
  <c r="R85" i="12" s="1"/>
  <c r="R120" i="12"/>
  <c r="BJ119" i="15"/>
  <c r="T121" i="12"/>
  <c r="AL19" i="15"/>
  <c r="L21" i="12"/>
  <c r="AX8" i="15"/>
  <c r="AX7" i="15" s="1"/>
  <c r="AZ9" i="15"/>
  <c r="AX33" i="15"/>
  <c r="N34" i="12"/>
  <c r="AV31" i="15"/>
  <c r="N32" i="12" s="1"/>
  <c r="AR22" i="15"/>
  <c r="AP21" i="15"/>
  <c r="AP20" i="15" s="1"/>
  <c r="AP19" i="15" s="1"/>
  <c r="AP6" i="15" s="1"/>
  <c r="BA36" i="15"/>
  <c r="BC37" i="15"/>
  <c r="BF27" i="15"/>
  <c r="AU22" i="15"/>
  <c r="AS21" i="15"/>
  <c r="AS20" i="15" s="1"/>
  <c r="AS19" i="15" s="1"/>
  <c r="AS6" i="15" s="1"/>
  <c r="AT36" i="15"/>
  <c r="AV37" i="15"/>
  <c r="N38" i="12" s="1"/>
  <c r="AX28" i="15"/>
  <c r="AV26" i="15"/>
  <c r="N27" i="12" s="1"/>
  <c r="BC28" i="15"/>
  <c r="BA26" i="15"/>
  <c r="BB32" i="15"/>
  <c r="BF48" i="15"/>
  <c r="BD47" i="15"/>
  <c r="AY32" i="15"/>
  <c r="AW31" i="15"/>
  <c r="O32" i="12" s="1"/>
  <c r="BC9" i="15" l="1"/>
  <c r="BA8" i="15"/>
  <c r="BA7" i="15" s="1"/>
  <c r="Q49" i="12"/>
  <c r="BG48" i="15"/>
  <c r="BE47" i="15"/>
  <c r="AL6" i="15"/>
  <c r="L7" i="12" s="1"/>
  <c r="L20" i="12"/>
  <c r="BJ84" i="15"/>
  <c r="T85" i="12" s="1"/>
  <c r="T120" i="12"/>
  <c r="BD41" i="15"/>
  <c r="P42" i="12" s="1"/>
  <c r="P48" i="12"/>
  <c r="AZ33" i="15"/>
  <c r="AX31" i="15"/>
  <c r="BB9" i="15"/>
  <c r="AZ8" i="15"/>
  <c r="AZ7" i="15" s="1"/>
  <c r="BH48" i="15"/>
  <c r="R49" i="12" s="1"/>
  <c r="BF47" i="15"/>
  <c r="BF41" i="15" s="1"/>
  <c r="BE28" i="15"/>
  <c r="Q29" i="12" s="1"/>
  <c r="BC26" i="15"/>
  <c r="AW22" i="15"/>
  <c r="O23" i="12" s="1"/>
  <c r="AU21" i="15"/>
  <c r="AU20" i="15" s="1"/>
  <c r="AU19" i="15" s="1"/>
  <c r="AU6" i="15" s="1"/>
  <c r="AZ28" i="15"/>
  <c r="AX26" i="15"/>
  <c r="BD32" i="15"/>
  <c r="P33" i="12" s="1"/>
  <c r="BE37" i="15"/>
  <c r="Q38" i="12" s="1"/>
  <c r="BC36" i="15"/>
  <c r="BH27" i="15"/>
  <c r="R28" i="12" s="1"/>
  <c r="AX37" i="15"/>
  <c r="AV36" i="15"/>
  <c r="N37" i="12" s="1"/>
  <c r="BA32" i="15"/>
  <c r="AY31" i="15"/>
  <c r="AR21" i="15"/>
  <c r="AR20" i="15" s="1"/>
  <c r="AR19" i="15" s="1"/>
  <c r="AR6" i="15" s="1"/>
  <c r="AT22" i="15"/>
  <c r="BC8" i="15" l="1"/>
  <c r="BC7" i="15" s="1"/>
  <c r="BE9" i="15"/>
  <c r="BB33" i="15"/>
  <c r="AZ31" i="15"/>
  <c r="BI48" i="15"/>
  <c r="BG47" i="15"/>
  <c r="BG41" i="15" s="1"/>
  <c r="BD9" i="15"/>
  <c r="BB8" i="15"/>
  <c r="BB7" i="15" s="1"/>
  <c r="Q48" i="12"/>
  <c r="BE41" i="15"/>
  <c r="Q42" i="12" s="1"/>
  <c r="AX36" i="15"/>
  <c r="AZ37" i="15"/>
  <c r="AW21" i="15"/>
  <c r="AY22" i="15"/>
  <c r="BB28" i="15"/>
  <c r="AZ26" i="15"/>
  <c r="BE36" i="15"/>
  <c r="Q37" i="12" s="1"/>
  <c r="BG37" i="15"/>
  <c r="BG28" i="15"/>
  <c r="BE26" i="15"/>
  <c r="Q27" i="12" s="1"/>
  <c r="BJ27" i="15"/>
  <c r="T28" i="12" s="1"/>
  <c r="BF32" i="15"/>
  <c r="AV22" i="15"/>
  <c r="N23" i="12" s="1"/>
  <c r="AT21" i="15"/>
  <c r="AT20" i="15" s="1"/>
  <c r="AT19" i="15" s="1"/>
  <c r="AT6" i="15" s="1"/>
  <c r="BC32" i="15"/>
  <c r="BA31" i="15"/>
  <c r="BJ48" i="15"/>
  <c r="BH47" i="15"/>
  <c r="Q10" i="12" l="1"/>
  <c r="BG9" i="15"/>
  <c r="BE8" i="15"/>
  <c r="P10" i="12"/>
  <c r="BF9" i="15"/>
  <c r="BD8" i="15"/>
  <c r="BH41" i="15"/>
  <c r="R42" i="12" s="1"/>
  <c r="R48" i="12"/>
  <c r="S49" i="12"/>
  <c r="BK48" i="15"/>
  <c r="BI47" i="15"/>
  <c r="BJ47" i="15"/>
  <c r="T49" i="12"/>
  <c r="AW20" i="15"/>
  <c r="AW19" i="15" s="1"/>
  <c r="O22" i="12"/>
  <c r="BD33" i="15"/>
  <c r="BB31" i="15"/>
  <c r="BH32" i="15"/>
  <c r="R33" i="12" s="1"/>
  <c r="BD28" i="15"/>
  <c r="P29" i="12" s="1"/>
  <c r="BB26" i="15"/>
  <c r="BA22" i="15"/>
  <c r="AY21" i="15"/>
  <c r="AY20" i="15" s="1"/>
  <c r="AY19" i="15" s="1"/>
  <c r="AY6" i="15" s="1"/>
  <c r="BE32" i="15"/>
  <c r="Q33" i="12" s="1"/>
  <c r="BC31" i="15"/>
  <c r="AX22" i="15"/>
  <c r="AV21" i="15"/>
  <c r="BG36" i="15"/>
  <c r="BI37" i="15"/>
  <c r="S38" i="12" s="1"/>
  <c r="AZ36" i="15"/>
  <c r="BB37" i="15"/>
  <c r="BI28" i="15"/>
  <c r="S29" i="12" s="1"/>
  <c r="BG26" i="15"/>
  <c r="BI9" i="15" l="1"/>
  <c r="BG8" i="15"/>
  <c r="BG7" i="15" s="1"/>
  <c r="BE7" i="15"/>
  <c r="Q8" i="12" s="1"/>
  <c r="Q9" i="12"/>
  <c r="BK47" i="15"/>
  <c r="U49" i="12"/>
  <c r="AV20" i="15"/>
  <c r="N22" i="12"/>
  <c r="BF33" i="15"/>
  <c r="P34" i="12"/>
  <c r="BD31" i="15"/>
  <c r="P32" i="12" s="1"/>
  <c r="BI41" i="15"/>
  <c r="S42" i="12" s="1"/>
  <c r="S48" i="12"/>
  <c r="BD7" i="15"/>
  <c r="P8" i="12" s="1"/>
  <c r="P9" i="12"/>
  <c r="BH9" i="15"/>
  <c r="BF8" i="15"/>
  <c r="BF7" i="15" s="1"/>
  <c r="O21" i="12"/>
  <c r="BJ41" i="15"/>
  <c r="T42" i="12" s="1"/>
  <c r="T48" i="12"/>
  <c r="AW6" i="15"/>
  <c r="O7" i="12" s="1"/>
  <c r="O20" i="12"/>
  <c r="BG32" i="15"/>
  <c r="BE31" i="15"/>
  <c r="Q32" i="12" s="1"/>
  <c r="BJ32" i="15"/>
  <c r="BC22" i="15"/>
  <c r="BA21" i="15"/>
  <c r="BA20" i="15" s="1"/>
  <c r="BA19" i="15" s="1"/>
  <c r="BA6" i="15" s="1"/>
  <c r="BK37" i="15"/>
  <c r="BI36" i="15"/>
  <c r="S37" i="12" s="1"/>
  <c r="AX21" i="15"/>
  <c r="AX20" i="15" s="1"/>
  <c r="AX19" i="15" s="1"/>
  <c r="AX6" i="15" s="1"/>
  <c r="AZ22" i="15"/>
  <c r="BK28" i="15"/>
  <c r="BI26" i="15"/>
  <c r="S27" i="12" s="1"/>
  <c r="BD37" i="15"/>
  <c r="P38" i="12" s="1"/>
  <c r="BB36" i="15"/>
  <c r="BF28" i="15"/>
  <c r="BD26" i="15"/>
  <c r="P27" i="12" s="1"/>
  <c r="S10" i="12" l="1"/>
  <c r="BI8" i="15"/>
  <c r="BK9" i="15"/>
  <c r="R10" i="12"/>
  <c r="BH8" i="15"/>
  <c r="BJ9" i="15"/>
  <c r="BK36" i="15"/>
  <c r="U37" i="12" s="1"/>
  <c r="U38" i="12"/>
  <c r="BH33" i="15"/>
  <c r="BF31" i="15"/>
  <c r="AV19" i="15"/>
  <c r="N21" i="12"/>
  <c r="T33" i="12"/>
  <c r="BK26" i="15"/>
  <c r="U27" i="12" s="1"/>
  <c r="U29" i="12"/>
  <c r="U48" i="12"/>
  <c r="BK41" i="15"/>
  <c r="U42" i="12" s="1"/>
  <c r="BC21" i="15"/>
  <c r="BC20" i="15" s="1"/>
  <c r="BC19" i="15" s="1"/>
  <c r="BC6" i="15" s="1"/>
  <c r="BE22" i="15"/>
  <c r="Q23" i="12" s="1"/>
  <c r="BB22" i="15"/>
  <c r="AZ21" i="15"/>
  <c r="AZ20" i="15" s="1"/>
  <c r="AZ19" i="15" s="1"/>
  <c r="AZ6" i="15" s="1"/>
  <c r="BF37" i="15"/>
  <c r="BD36" i="15"/>
  <c r="P37" i="12" s="1"/>
  <c r="BH28" i="15"/>
  <c r="R29" i="12" s="1"/>
  <c r="BF26" i="15"/>
  <c r="BG31" i="15"/>
  <c r="BI32" i="15"/>
  <c r="S33" i="12" s="1"/>
  <c r="BK8" i="15" l="1"/>
  <c r="U10" i="12"/>
  <c r="S9" i="12"/>
  <c r="BI7" i="15"/>
  <c r="S8" i="12" s="1"/>
  <c r="BJ33" i="15"/>
  <c r="R34" i="12"/>
  <c r="BH31" i="15"/>
  <c r="R32" i="12" s="1"/>
  <c r="BJ8" i="15"/>
  <c r="T10" i="12"/>
  <c r="AV6" i="15"/>
  <c r="N7" i="12" s="1"/>
  <c r="N20" i="12"/>
  <c r="BH7" i="15"/>
  <c r="R8" i="12" s="1"/>
  <c r="R9" i="12"/>
  <c r="BJ28" i="15"/>
  <c r="BH26" i="15"/>
  <c r="R27" i="12" s="1"/>
  <c r="BF36" i="15"/>
  <c r="BH37" i="15"/>
  <c r="R38" i="12" s="1"/>
  <c r="BB21" i="15"/>
  <c r="BB20" i="15" s="1"/>
  <c r="BB19" i="15" s="1"/>
  <c r="BB6" i="15" s="1"/>
  <c r="BD22" i="15"/>
  <c r="P23" i="12" s="1"/>
  <c r="BG22" i="15"/>
  <c r="BE21" i="15"/>
  <c r="BI31" i="15"/>
  <c r="S32" i="12" s="1"/>
  <c r="BK32" i="15"/>
  <c r="BK7" i="15" l="1"/>
  <c r="U8" i="12" s="1"/>
  <c r="U9" i="12"/>
  <c r="BJ7" i="15"/>
  <c r="T8" i="12" s="1"/>
  <c r="T9" i="12"/>
  <c r="BJ26" i="15"/>
  <c r="T27" i="12" s="1"/>
  <c r="T29" i="12"/>
  <c r="BE20" i="15"/>
  <c r="BE19" i="15" s="1"/>
  <c r="Q22" i="12"/>
  <c r="T34" i="12"/>
  <c r="BJ31" i="15"/>
  <c r="T32" i="12" s="1"/>
  <c r="BK31" i="15"/>
  <c r="U32" i="12" s="1"/>
  <c r="U33" i="12"/>
  <c r="BG21" i="15"/>
  <c r="BG20" i="15" s="1"/>
  <c r="BG19" i="15" s="1"/>
  <c r="BG6" i="15" s="1"/>
  <c r="BI22" i="15"/>
  <c r="S23" i="12" s="1"/>
  <c r="BD21" i="15"/>
  <c r="BF22" i="15"/>
  <c r="BJ37" i="15"/>
  <c r="BH36" i="15"/>
  <c r="R37" i="12" s="1"/>
  <c r="BD20" i="15" l="1"/>
  <c r="P22" i="12"/>
  <c r="Q21" i="12"/>
  <c r="BJ36" i="15"/>
  <c r="T37" i="12" s="1"/>
  <c r="T38" i="12"/>
  <c r="BE6" i="15"/>
  <c r="Q7" i="12" s="1"/>
  <c r="Q20" i="12"/>
  <c r="BF21" i="15"/>
  <c r="BF20" i="15" s="1"/>
  <c r="BF19" i="15" s="1"/>
  <c r="BF6" i="15" s="1"/>
  <c r="BH22" i="15"/>
  <c r="R23" i="12" s="1"/>
  <c r="BI21" i="15"/>
  <c r="BK22" i="15"/>
  <c r="BK21" i="15" l="1"/>
  <c r="U23" i="12"/>
  <c r="BI20" i="15"/>
  <c r="BI19" i="15" s="1"/>
  <c r="S22" i="12"/>
  <c r="BD19" i="15"/>
  <c r="P21" i="12"/>
  <c r="BH21" i="15"/>
  <c r="BJ22" i="15"/>
  <c r="BJ21" i="15" l="1"/>
  <c r="T23" i="12"/>
  <c r="BH20" i="15"/>
  <c r="R22" i="12"/>
  <c r="S21" i="12"/>
  <c r="BD6" i="15"/>
  <c r="P7" i="12" s="1"/>
  <c r="P20" i="12"/>
  <c r="BK20" i="15"/>
  <c r="U22" i="12"/>
  <c r="BI6" i="15"/>
  <c r="S7" i="12" s="1"/>
  <c r="S20" i="12"/>
  <c r="L10" i="1"/>
  <c r="L9" i="1"/>
  <c r="L8" i="1"/>
  <c r="U21" i="12" l="1"/>
  <c r="BK19" i="15"/>
  <c r="BH19" i="15"/>
  <c r="R21" i="12"/>
  <c r="BJ20" i="15"/>
  <c r="T22" i="12"/>
  <c r="L131" i="1"/>
  <c r="L117" i="1"/>
  <c r="L101" i="1"/>
  <c r="L76" i="1"/>
  <c r="L100" i="1"/>
  <c r="L77" i="1"/>
  <c r="L116" i="1"/>
  <c r="L78" i="1"/>
  <c r="L75" i="1"/>
  <c r="L74" i="1"/>
  <c r="BJ19" i="15" l="1"/>
  <c r="T21" i="12"/>
  <c r="BH6" i="15"/>
  <c r="R7" i="12" s="1"/>
  <c r="R20" i="12"/>
  <c r="U20" i="12"/>
  <c r="BK6" i="15"/>
  <c r="U7" i="12" s="1"/>
  <c r="L73" i="1"/>
  <c r="BJ6" i="15" l="1"/>
  <c r="T7" i="12" s="1"/>
  <c r="T20" i="12"/>
  <c r="L63" i="1"/>
  <c r="L64" i="1"/>
  <c r="L69" i="1"/>
  <c r="L121" i="1" l="1"/>
  <c r="L49" i="1" l="1"/>
  <c r="K79" i="1" l="1"/>
  <c r="J79" i="1"/>
  <c r="L53" i="1"/>
  <c r="J55" i="1"/>
  <c r="K55" i="1"/>
  <c r="L42" i="1"/>
  <c r="M42" i="1" s="1"/>
  <c r="L44" i="1"/>
  <c r="L43" i="1"/>
  <c r="M53" i="1" l="1"/>
  <c r="K41" i="1" l="1"/>
  <c r="J41" i="1"/>
  <c r="M44" i="1"/>
  <c r="K46" i="1"/>
  <c r="J35" i="1"/>
  <c r="J46" i="1"/>
  <c r="L27" i="1"/>
  <c r="L26" i="1"/>
  <c r="L91" i="1" l="1"/>
  <c r="L34" i="1" l="1"/>
  <c r="L28" i="1" l="1"/>
  <c r="L21" i="1" l="1"/>
  <c r="L45" i="1" l="1"/>
  <c r="L41" i="1" s="1"/>
  <c r="M41" i="1" s="1"/>
  <c r="L33" i="1" l="1"/>
  <c r="L32" i="1"/>
  <c r="M32" i="1" s="1"/>
  <c r="L31" i="1"/>
  <c r="M33" i="1" l="1"/>
  <c r="L30" i="1"/>
  <c r="M30" i="1" s="1"/>
  <c r="M31" i="1"/>
  <c r="L86" i="1"/>
  <c r="L82" i="1"/>
  <c r="L80" i="1"/>
  <c r="L71" i="1"/>
  <c r="L70" i="1"/>
  <c r="L72" i="1"/>
  <c r="L68" i="1"/>
  <c r="L66" i="1"/>
  <c r="L62" i="1"/>
  <c r="L65" i="1"/>
  <c r="L57" i="1"/>
  <c r="L58" i="1"/>
  <c r="L59" i="1"/>
  <c r="L60" i="1"/>
  <c r="L56" i="1"/>
  <c r="L52" i="1"/>
  <c r="L51" i="1"/>
  <c r="L50" i="1" s="1"/>
  <c r="L48" i="1"/>
  <c r="L47" i="1"/>
  <c r="L37" i="1"/>
  <c r="L38" i="1"/>
  <c r="L39" i="1"/>
  <c r="M39" i="1" s="1"/>
  <c r="L36" i="1"/>
  <c r="L95" i="1"/>
  <c r="L29" i="1"/>
  <c r="L92" i="1"/>
  <c r="L23" i="1"/>
  <c r="M21" i="1"/>
  <c r="L17" i="1"/>
  <c r="L46" i="1" l="1"/>
  <c r="M46" i="1" s="1"/>
  <c r="M47" i="1"/>
  <c r="L55" i="1"/>
  <c r="L25" i="1"/>
  <c r="L35" i="1"/>
  <c r="L129" i="1"/>
  <c r="L111" i="1"/>
  <c r="L107" i="1"/>
  <c r="L104" i="1"/>
  <c r="L96" i="1"/>
  <c r="L89" i="1"/>
  <c r="L88" i="1"/>
  <c r="K85" i="1"/>
  <c r="L40" i="1" l="1"/>
  <c r="M55" i="1"/>
  <c r="J50" i="1"/>
  <c r="J40" i="1" s="1"/>
  <c r="J20" i="1" l="1"/>
  <c r="K50" i="1"/>
  <c r="K40" i="1" s="1"/>
  <c r="M40" i="1" s="1"/>
  <c r="K14" i="1"/>
  <c r="L16" i="1"/>
  <c r="L15" i="1"/>
  <c r="L13" i="1"/>
  <c r="L12" i="1"/>
  <c r="K11" i="1"/>
  <c r="L11" i="1" l="1"/>
  <c r="L14" i="1"/>
  <c r="M52" i="1" l="1"/>
  <c r="M51" i="1" l="1"/>
  <c r="M50" i="1" l="1"/>
  <c r="L81" i="1"/>
  <c r="M82" i="1"/>
  <c r="M81" i="1" l="1"/>
  <c r="L79" i="1"/>
  <c r="L24" i="1"/>
  <c r="L22" i="1"/>
  <c r="L134" i="1"/>
  <c r="L130" i="1"/>
  <c r="L128" i="1"/>
  <c r="L125" i="1"/>
  <c r="L122" i="1"/>
  <c r="L115" i="1"/>
  <c r="L112" i="1"/>
  <c r="L110" i="1"/>
  <c r="L106" i="1"/>
  <c r="L99" i="1"/>
  <c r="L98" i="1"/>
  <c r="L94" i="1"/>
  <c r="L93" i="1"/>
  <c r="L87" i="1"/>
  <c r="L85" i="1" s="1"/>
  <c r="M86" i="1"/>
  <c r="M77" i="1"/>
  <c r="L20" i="1" l="1"/>
  <c r="L19" i="1" s="1"/>
  <c r="L90" i="1"/>
  <c r="M22" i="1"/>
  <c r="M16" i="1" l="1"/>
  <c r="M17" i="1"/>
  <c r="M12" i="1"/>
  <c r="J14" i="1"/>
  <c r="M14" i="1" s="1"/>
  <c r="K73" i="1"/>
  <c r="J73" i="1"/>
  <c r="K67" i="1"/>
  <c r="J67" i="1"/>
  <c r="K61" i="1"/>
  <c r="M72" i="1"/>
  <c r="K54" i="1" l="1"/>
  <c r="M15" i="1"/>
  <c r="M78" i="1"/>
  <c r="K7" i="1" l="1"/>
  <c r="K6" i="1" s="1"/>
  <c r="L7" i="1"/>
  <c r="L6" i="1" s="1"/>
  <c r="J7" i="1"/>
  <c r="L136" i="1"/>
  <c r="K133" i="1"/>
  <c r="K132" i="1" s="1"/>
  <c r="K127" i="1"/>
  <c r="K124" i="1"/>
  <c r="K119" i="1"/>
  <c r="K113" i="1"/>
  <c r="K108" i="1"/>
  <c r="K103" i="1"/>
  <c r="K97" i="1"/>
  <c r="K90" i="1"/>
  <c r="L126" i="1"/>
  <c r="L135" i="1"/>
  <c r="L105" i="1"/>
  <c r="L109" i="1"/>
  <c r="L114" i="1"/>
  <c r="L123" i="1"/>
  <c r="K102" i="1" l="1"/>
  <c r="L67" i="1"/>
  <c r="M67" i="1" s="1"/>
  <c r="M73" i="1"/>
  <c r="L119" i="1"/>
  <c r="K118" i="1"/>
  <c r="L103" i="1"/>
  <c r="K84" i="1"/>
  <c r="L133" i="1"/>
  <c r="L132" i="1" s="1"/>
  <c r="L97" i="1"/>
  <c r="L124" i="1"/>
  <c r="L113" i="1"/>
  <c r="L108" i="1"/>
  <c r="L127" i="1"/>
  <c r="L61" i="1"/>
  <c r="K25" i="1"/>
  <c r="K20" i="1"/>
  <c r="K35" i="1"/>
  <c r="M34" i="1"/>
  <c r="L54" i="1" l="1"/>
  <c r="L18" i="1" s="1"/>
  <c r="L118" i="1"/>
  <c r="K83" i="1"/>
  <c r="L84" i="1"/>
  <c r="M20" i="1"/>
  <c r="K19" i="1"/>
  <c r="K18" i="1" s="1"/>
  <c r="L102" i="1"/>
  <c r="K5" i="1" l="1"/>
  <c r="L83" i="1"/>
  <c r="L5" i="1" s="1"/>
  <c r="M98" i="1" l="1"/>
  <c r="M115" i="1"/>
  <c r="M135" i="1"/>
  <c r="M70" i="1"/>
  <c r="M69" i="1"/>
  <c r="M68" i="1"/>
  <c r="M57" i="1"/>
  <c r="J11" i="1"/>
  <c r="J6" i="1" s="1"/>
  <c r="M6" i="1" s="1"/>
  <c r="J25" i="1"/>
  <c r="J61" i="1"/>
  <c r="J85" i="1"/>
  <c r="M85" i="1" s="1"/>
  <c r="J90" i="1"/>
  <c r="J97" i="1"/>
  <c r="J103" i="1"/>
  <c r="J108" i="1"/>
  <c r="J113" i="1"/>
  <c r="J119" i="1"/>
  <c r="J124" i="1"/>
  <c r="J127" i="1"/>
  <c r="J133" i="1"/>
  <c r="J132" i="1" s="1"/>
  <c r="M61" i="1" l="1"/>
  <c r="J54" i="1"/>
  <c r="M25" i="1"/>
  <c r="J19" i="1"/>
  <c r="J102" i="1"/>
  <c r="J118" i="1"/>
  <c r="J84" i="1"/>
  <c r="M11" i="1"/>
  <c r="M63" i="1"/>
  <c r="M26" i="1"/>
  <c r="M28" i="1"/>
  <c r="M29" i="1"/>
  <c r="M27" i="1"/>
  <c r="M45" i="1"/>
  <c r="M64" i="1"/>
  <c r="M56" i="1"/>
  <c r="M65" i="1"/>
  <c r="M66" i="1"/>
  <c r="M37" i="1"/>
  <c r="M38" i="1"/>
  <c r="M71" i="1"/>
  <c r="M58" i="1"/>
  <c r="M59" i="1"/>
  <c r="M43" i="1"/>
  <c r="M60" i="1"/>
  <c r="M74" i="1"/>
  <c r="M75" i="1"/>
  <c r="M62" i="1"/>
  <c r="M36" i="1"/>
  <c r="M24" i="1"/>
  <c r="J18" i="1" l="1"/>
  <c r="M18" i="1" s="1"/>
  <c r="M19" i="1"/>
  <c r="M133" i="1"/>
  <c r="J83" i="1"/>
  <c r="M134" i="1"/>
  <c r="M23" i="1"/>
  <c r="J5" i="1" l="1"/>
  <c r="M92" i="1"/>
  <c r="M91" i="1"/>
  <c r="M96" i="1"/>
  <c r="M95" i="1"/>
  <c r="M94" i="1"/>
  <c r="M93" i="1"/>
  <c r="M131" i="1"/>
  <c r="M130" i="1"/>
  <c r="M129" i="1"/>
  <c r="M128" i="1"/>
  <c r="M126" i="1"/>
  <c r="M125" i="1"/>
  <c r="M123" i="1"/>
  <c r="M122" i="1"/>
  <c r="M121" i="1"/>
  <c r="M120" i="1"/>
  <c r="M117" i="1"/>
  <c r="M116" i="1"/>
  <c r="M114" i="1"/>
  <c r="M112" i="1"/>
  <c r="M111" i="1"/>
  <c r="M110" i="1"/>
  <c r="M109" i="1"/>
  <c r="M107" i="1"/>
  <c r="M106" i="1"/>
  <c r="M105" i="1"/>
  <c r="M104" i="1"/>
  <c r="M101" i="1"/>
  <c r="M100" i="1"/>
  <c r="M99" i="1"/>
  <c r="M89" i="1"/>
  <c r="M88" i="1"/>
  <c r="M87" i="1"/>
  <c r="M10" i="1"/>
  <c r="M13" i="1" l="1"/>
  <c r="M9" i="1"/>
  <c r="M90" i="1"/>
  <c r="M7" i="1" l="1"/>
  <c r="M8" i="1"/>
  <c r="M76" i="1" l="1"/>
  <c r="M35" i="1" l="1"/>
  <c r="M136" i="1" l="1"/>
  <c r="M113" i="1" l="1"/>
  <c r="M97" i="1"/>
  <c r="M108" i="1"/>
  <c r="M119" i="1"/>
  <c r="M127" i="1"/>
  <c r="M124" i="1"/>
  <c r="M103" i="1" l="1"/>
  <c r="M102" i="1"/>
  <c r="M132" i="1"/>
  <c r="M118" i="1"/>
  <c r="M84" i="1" l="1"/>
  <c r="M83" i="1" l="1"/>
  <c r="M48" i="1" l="1"/>
  <c r="M49" i="1" l="1"/>
  <c r="M80" i="1" l="1"/>
  <c r="M79" i="1" l="1"/>
  <c r="M5" i="1"/>
  <c r="M54" i="1" l="1"/>
</calcChain>
</file>

<file path=xl/sharedStrings.xml><?xml version="1.0" encoding="utf-8"?>
<sst xmlns="http://schemas.openxmlformats.org/spreadsheetml/2006/main" count="1266" uniqueCount="384">
  <si>
    <t>산출물</t>
    <phoneticPr fontId="7" type="noConversion"/>
  </si>
  <si>
    <t>시작날짜</t>
    <phoneticPr fontId="7" type="noConversion"/>
  </si>
  <si>
    <t>종료날짜</t>
    <phoneticPr fontId="7" type="noConversion"/>
  </si>
  <si>
    <t>계획기간</t>
    <phoneticPr fontId="7" type="noConversion"/>
  </si>
  <si>
    <t>진척율</t>
    <phoneticPr fontId="7" type="noConversion"/>
  </si>
  <si>
    <t>가중치</t>
    <phoneticPr fontId="7" type="noConversion"/>
  </si>
  <si>
    <t>작업 활동 구분</t>
    <phoneticPr fontId="7" type="noConversion"/>
  </si>
  <si>
    <t>수행팀 
담당자</t>
    <phoneticPr fontId="7" type="noConversion"/>
  </si>
  <si>
    <t>W1</t>
    <phoneticPr fontId="7" type="noConversion"/>
  </si>
  <si>
    <t>W3</t>
  </si>
  <si>
    <t>W4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</si>
  <si>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</si>
  <si>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</si>
  <si>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</si>
  <si>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</si>
  <si>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</si>
  <si>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</si>
  <si>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</si>
  <si>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</si>
  <si>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</si>
  <si>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</si>
  <si>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W23</t>
  </si>
  <si>
    <t>W24</t>
  </si>
  <si>
    <t>W25</t>
  </si>
  <si>
    <t>W26</t>
  </si>
  <si>
    <t>W2</t>
  </si>
  <si>
    <t>W5</t>
  </si>
  <si>
    <t>W19</t>
  </si>
  <si>
    <t>W20</t>
  </si>
  <si>
    <t>W21</t>
  </si>
  <si>
    <t>W22</t>
  </si>
  <si>
    <t>2020년 6월</t>
    <phoneticPr fontId="7" type="noConversion"/>
  </si>
  <si>
    <t>2020년 7월</t>
    <phoneticPr fontId="7" type="noConversion"/>
  </si>
  <si>
    <t>2020년 8월</t>
    <phoneticPr fontId="7" type="noConversion"/>
  </si>
  <si>
    <t>2020년 9월</t>
    <phoneticPr fontId="7" type="noConversion"/>
  </si>
  <si>
    <t>2020년 10월</t>
    <phoneticPr fontId="7" type="noConversion"/>
  </si>
  <si>
    <t>2020년 11월</t>
    <phoneticPr fontId="7" type="noConversion"/>
  </si>
  <si>
    <t>2020년 12월</t>
    <phoneticPr fontId="7" type="noConversion"/>
  </si>
  <si>
    <t>W27</t>
  </si>
  <si>
    <t>W28</t>
  </si>
  <si>
    <t>W29</t>
  </si>
  <si>
    <t>W30</t>
  </si>
  <si>
    <t>W31</t>
  </si>
  <si>
    <t>한양도성 타임머신 - 일정계획</t>
    <phoneticPr fontId="7" type="noConversion"/>
  </si>
  <si>
    <t>홍보</t>
    <phoneticPr fontId="7" type="noConversion"/>
  </si>
  <si>
    <t>컨설팅 보고서 검증</t>
    <phoneticPr fontId="7" type="noConversion"/>
  </si>
  <si>
    <t>준비단계</t>
  </si>
  <si>
    <t>예비조사</t>
    <phoneticPr fontId="7" type="noConversion"/>
  </si>
  <si>
    <t>교육훈련(작업자 교육)</t>
    <phoneticPr fontId="7" type="noConversion"/>
  </si>
  <si>
    <t>구축단계</t>
    <phoneticPr fontId="7" type="noConversion"/>
  </si>
  <si>
    <t>검사단계</t>
    <phoneticPr fontId="7" type="noConversion"/>
  </si>
  <si>
    <t>준비단계</t>
    <phoneticPr fontId="7" type="noConversion"/>
  </si>
  <si>
    <t>2020년12월11일</t>
    <phoneticPr fontId="7" type="noConversion"/>
  </si>
  <si>
    <t>대상체 선정</t>
    <phoneticPr fontId="7" type="noConversion"/>
  </si>
  <si>
    <t>구축 계획 수립</t>
    <phoneticPr fontId="7" type="noConversion"/>
  </si>
  <si>
    <t>2020년11월27일</t>
    <phoneticPr fontId="7" type="noConversion"/>
  </si>
  <si>
    <t>기준점 측량</t>
    <phoneticPr fontId="7" type="noConversion"/>
  </si>
  <si>
    <t>3D스캐닝</t>
    <phoneticPr fontId="7" type="noConversion"/>
  </si>
  <si>
    <t>사진측량</t>
    <phoneticPr fontId="7" type="noConversion"/>
  </si>
  <si>
    <t>후처리</t>
    <phoneticPr fontId="7" type="noConversion"/>
  </si>
  <si>
    <t>모델링</t>
    <phoneticPr fontId="7" type="noConversion"/>
  </si>
  <si>
    <t>활용데이터 제작</t>
    <phoneticPr fontId="7" type="noConversion"/>
  </si>
  <si>
    <t>모델링 구축일정표</t>
  </si>
  <si>
    <t>자문보고서 및 제작 지침서</t>
  </si>
  <si>
    <t>2020년10월19일</t>
    <phoneticPr fontId="7" type="noConversion"/>
  </si>
  <si>
    <t>자료검사단계</t>
    <phoneticPr fontId="7" type="noConversion"/>
  </si>
  <si>
    <t>2020년08월14일</t>
    <phoneticPr fontId="7" type="noConversion"/>
  </si>
  <si>
    <t>2020년07월13일</t>
    <phoneticPr fontId="7" type="noConversion"/>
  </si>
  <si>
    <t>2020년08월07일</t>
    <phoneticPr fontId="7" type="noConversion"/>
  </si>
  <si>
    <t>복원 기준 검토 보고서</t>
    <phoneticPr fontId="7" type="noConversion"/>
  </si>
  <si>
    <t>2020년07월20일</t>
    <phoneticPr fontId="7" type="noConversion"/>
  </si>
  <si>
    <t>복원 모델링</t>
    <phoneticPr fontId="7" type="noConversion"/>
  </si>
  <si>
    <t>2020년11월02일</t>
    <phoneticPr fontId="7" type="noConversion"/>
  </si>
  <si>
    <t>2020년11월16일</t>
    <phoneticPr fontId="7" type="noConversion"/>
  </si>
  <si>
    <t>2020년11월30일</t>
    <phoneticPr fontId="7" type="noConversion"/>
  </si>
  <si>
    <t>2020년12월04일</t>
    <phoneticPr fontId="7" type="noConversion"/>
  </si>
  <si>
    <t>기준점 입력</t>
    <phoneticPr fontId="7" type="noConversion"/>
  </si>
  <si>
    <t>데이터 변환</t>
    <phoneticPr fontId="7" type="noConversion"/>
  </si>
  <si>
    <t>복원 모델링 기초 작업</t>
    <phoneticPr fontId="7" type="noConversion"/>
  </si>
  <si>
    <t>맵핑</t>
    <phoneticPr fontId="7" type="noConversion"/>
  </si>
  <si>
    <t>시작일</t>
    <phoneticPr fontId="7" type="noConversion"/>
  </si>
  <si>
    <t>종료일</t>
    <phoneticPr fontId="7" type="noConversion"/>
  </si>
  <si>
    <t>2020년11월20일</t>
  </si>
  <si>
    <t>2020년11월20일</t>
    <phoneticPr fontId="7" type="noConversion"/>
  </si>
  <si>
    <t>2020년10월23일</t>
    <phoneticPr fontId="7" type="noConversion"/>
  </si>
  <si>
    <t>2020년10월26일</t>
    <phoneticPr fontId="7" type="noConversion"/>
  </si>
  <si>
    <t>2020년12월11일</t>
  </si>
  <si>
    <t>2020년07월27일</t>
    <phoneticPr fontId="7" type="noConversion"/>
  </si>
  <si>
    <t>2020년08월21일</t>
    <phoneticPr fontId="7" type="noConversion"/>
  </si>
  <si>
    <t>2020년08월31일</t>
    <phoneticPr fontId="7" type="noConversion"/>
  </si>
  <si>
    <t>2020년09월21일</t>
    <phoneticPr fontId="7" type="noConversion"/>
  </si>
  <si>
    <t>2020년11월02일</t>
  </si>
  <si>
    <t>2020년11월09일</t>
    <phoneticPr fontId="7" type="noConversion"/>
  </si>
  <si>
    <t>1. 프로젝트 관리</t>
    <phoneticPr fontId="7" type="noConversion"/>
  </si>
  <si>
    <t>1.1 마일스톤</t>
    <phoneticPr fontId="7" type="noConversion"/>
  </si>
  <si>
    <t>PM</t>
    <phoneticPr fontId="7" type="noConversion"/>
  </si>
  <si>
    <t>사업관리</t>
    <phoneticPr fontId="7" type="noConversion"/>
  </si>
  <si>
    <t>1.2 실행/통제</t>
    <phoneticPr fontId="7" type="noConversion"/>
  </si>
  <si>
    <t>1.2.1 주간업무 보고(진척/이슈&amp;리스크 포함)</t>
    <phoneticPr fontId="7" type="noConversion"/>
  </si>
  <si>
    <t>1.2.2 월간업무 보고</t>
    <phoneticPr fontId="7" type="noConversion"/>
  </si>
  <si>
    <t>아카이빙 시범서비스</t>
    <phoneticPr fontId="7" type="noConversion"/>
  </si>
  <si>
    <t>전문위원</t>
    <phoneticPr fontId="7" type="noConversion"/>
  </si>
  <si>
    <t>2020년08월03일</t>
    <phoneticPr fontId="7" type="noConversion"/>
  </si>
  <si>
    <t>2020년07월06일</t>
    <phoneticPr fontId="7" type="noConversion"/>
  </si>
  <si>
    <t>2020년08월28일</t>
    <phoneticPr fontId="7" type="noConversion"/>
  </si>
  <si>
    <t>2020년09월14일</t>
    <phoneticPr fontId="7" type="noConversion"/>
  </si>
  <si>
    <t>2020년09월07일</t>
    <phoneticPr fontId="7" type="noConversion"/>
  </si>
  <si>
    <t>2020년09월18일</t>
    <phoneticPr fontId="7" type="noConversion"/>
  </si>
  <si>
    <t>2020년08월10일</t>
    <phoneticPr fontId="7" type="noConversion"/>
  </si>
  <si>
    <t>2020년08월24일</t>
    <phoneticPr fontId="7" type="noConversion"/>
  </si>
  <si>
    <t>2020년07월31일</t>
    <phoneticPr fontId="7" type="noConversion"/>
  </si>
  <si>
    <t>2020년07월07일</t>
    <phoneticPr fontId="7" type="noConversion"/>
  </si>
  <si>
    <t>2020년06월12일</t>
    <phoneticPr fontId="7" type="noConversion"/>
  </si>
  <si>
    <t>2020년07월03일</t>
    <phoneticPr fontId="7" type="noConversion"/>
  </si>
  <si>
    <t>계획</t>
    <phoneticPr fontId="7" type="noConversion"/>
  </si>
  <si>
    <t>실적</t>
    <phoneticPr fontId="7" type="noConversion"/>
  </si>
  <si>
    <t>작업계획수립</t>
    <phoneticPr fontId="7" type="noConversion"/>
  </si>
  <si>
    <t>수집자료 유형 및 보유현황 조사</t>
    <phoneticPr fontId="7" type="noConversion"/>
  </si>
  <si>
    <t>위세아이텍</t>
    <phoneticPr fontId="7" type="noConversion"/>
  </si>
  <si>
    <t>교육훈련</t>
    <phoneticPr fontId="7" type="noConversion"/>
  </si>
  <si>
    <t>감리/주관기관</t>
    <phoneticPr fontId="7" type="noConversion"/>
  </si>
  <si>
    <t>한국건축문화연구소</t>
    <phoneticPr fontId="7" type="noConversion"/>
  </si>
  <si>
    <t>한국학중앙연구원</t>
    <phoneticPr fontId="7" type="noConversion"/>
  </si>
  <si>
    <t>감리 / 문화재청</t>
    <phoneticPr fontId="7" type="noConversion"/>
  </si>
  <si>
    <t>전문위원</t>
    <phoneticPr fontId="7" type="noConversion"/>
  </si>
  <si>
    <t>피씨엔</t>
    <phoneticPr fontId="7" type="noConversion"/>
  </si>
  <si>
    <t xml:space="preserve"> 피씨엔 작업자</t>
    <phoneticPr fontId="7" type="noConversion"/>
  </si>
  <si>
    <t>피씨엔 실측 PL</t>
    <phoneticPr fontId="7" type="noConversion"/>
  </si>
  <si>
    <t>아띠플랜</t>
    <phoneticPr fontId="7" type="noConversion"/>
  </si>
  <si>
    <t>아띠플랜 작업자</t>
    <phoneticPr fontId="7" type="noConversion"/>
  </si>
  <si>
    <t>아띠플랜 실측 PL</t>
    <phoneticPr fontId="7" type="noConversion"/>
  </si>
  <si>
    <t>위지윅</t>
    <phoneticPr fontId="7" type="noConversion"/>
  </si>
  <si>
    <t>위지윅 작업자</t>
    <phoneticPr fontId="7" type="noConversion"/>
  </si>
  <si>
    <t>위지윅 재현 PL</t>
    <phoneticPr fontId="7" type="noConversion"/>
  </si>
  <si>
    <t>2020년07월31일</t>
    <phoneticPr fontId="7" type="noConversion"/>
  </si>
  <si>
    <t>2020년07월17일</t>
    <phoneticPr fontId="7" type="noConversion"/>
  </si>
  <si>
    <t>2020년11월27일</t>
  </si>
  <si>
    <t>2020년08월17일</t>
    <phoneticPr fontId="7" type="noConversion"/>
  </si>
  <si>
    <t>2020년10월02일</t>
    <phoneticPr fontId="7" type="noConversion"/>
  </si>
  <si>
    <t>2020년11월06일</t>
    <phoneticPr fontId="7" type="noConversion"/>
  </si>
  <si>
    <t>2020년06월22일</t>
    <phoneticPr fontId="7" type="noConversion"/>
  </si>
  <si>
    <t>2020년10월30일</t>
    <phoneticPr fontId="7" type="noConversion"/>
  </si>
  <si>
    <t>2020년06월29일</t>
    <phoneticPr fontId="7" type="noConversion"/>
  </si>
  <si>
    <t>가중치 실적</t>
    <phoneticPr fontId="7" type="noConversion"/>
  </si>
  <si>
    <t>2. 빅데이터 구축</t>
    <phoneticPr fontId="7" type="noConversion"/>
  </si>
  <si>
    <t xml:space="preserve">2.1. </t>
    <phoneticPr fontId="7" type="noConversion"/>
  </si>
  <si>
    <t>2.1.1</t>
    <phoneticPr fontId="7" type="noConversion"/>
  </si>
  <si>
    <t>2.1.2</t>
    <phoneticPr fontId="7" type="noConversion"/>
  </si>
  <si>
    <t>2.1.3</t>
    <phoneticPr fontId="7" type="noConversion"/>
  </si>
  <si>
    <t>2.1.4</t>
    <phoneticPr fontId="7" type="noConversion"/>
  </si>
  <si>
    <t>2.1.5</t>
    <phoneticPr fontId="7" type="noConversion"/>
  </si>
  <si>
    <t>2.1.5.1 메타데이터 수집 및 구축 교육</t>
    <phoneticPr fontId="7" type="noConversion"/>
  </si>
  <si>
    <t>2.1.5.2 실측 대상 수집 및 구축 교육</t>
    <phoneticPr fontId="7" type="noConversion"/>
  </si>
  <si>
    <t>2.1.5.3 복원 대상 수집 및 구축 교육</t>
    <phoneticPr fontId="7" type="noConversion"/>
  </si>
  <si>
    <t>2.1.5.4 재현 대상 수집 및 구축 교육</t>
    <phoneticPr fontId="7" type="noConversion"/>
  </si>
  <si>
    <t>2.1.1.1 메타데이터 자료수집 계획</t>
    <phoneticPr fontId="7" type="noConversion"/>
  </si>
  <si>
    <t>2.1.1.2 실측 자료수집 계획</t>
    <phoneticPr fontId="7" type="noConversion"/>
  </si>
  <si>
    <t>2.1.1.3 복원 자료수집 계획</t>
    <phoneticPr fontId="7" type="noConversion"/>
  </si>
  <si>
    <t>2.1.1.4 재현 자료수집 계획</t>
    <phoneticPr fontId="7" type="noConversion"/>
  </si>
  <si>
    <t>2.1.2.2 실측대상 자료 현황 조사</t>
    <phoneticPr fontId="7" type="noConversion"/>
  </si>
  <si>
    <t>2.1.2.3 복원대상 자료 현황 조사</t>
    <phoneticPr fontId="7" type="noConversion"/>
  </si>
  <si>
    <t>2.1.2.4 재현대상 자료 현황 조사</t>
    <phoneticPr fontId="7" type="noConversion"/>
  </si>
  <si>
    <t>2.3.1.1 메타데이터 구축 검사</t>
    <phoneticPr fontId="7" type="noConversion"/>
  </si>
  <si>
    <t>2.3.1.5 시맨틱 데이터 검증</t>
    <phoneticPr fontId="7" type="noConversion"/>
  </si>
  <si>
    <t>2.3.2.1 메타데이터 구축 검사</t>
    <phoneticPr fontId="7" type="noConversion"/>
  </si>
  <si>
    <t>2.3.2.5 시맨틱 데이터 검증</t>
    <phoneticPr fontId="7" type="noConversion"/>
  </si>
  <si>
    <t>2.3.3.1 메타데이터 구축검사</t>
    <phoneticPr fontId="7" type="noConversion"/>
  </si>
  <si>
    <t>2.3.4.1 메타데이터 구축검사</t>
    <phoneticPr fontId="7" type="noConversion"/>
  </si>
  <si>
    <t xml:space="preserve">2.4. </t>
    <phoneticPr fontId="7" type="noConversion"/>
  </si>
  <si>
    <t>3. 4차원모델링</t>
    <phoneticPr fontId="7" type="noConversion"/>
  </si>
  <si>
    <t xml:space="preserve">3.1. </t>
  </si>
  <si>
    <t>3.1.1</t>
  </si>
  <si>
    <t>3.1.1.1</t>
  </si>
  <si>
    <t>3.1.1.2</t>
  </si>
  <si>
    <t>3.1.1.3</t>
  </si>
  <si>
    <t>3.1.1.4</t>
  </si>
  <si>
    <t>3.1.2</t>
  </si>
  <si>
    <t>3.1.2.1</t>
  </si>
  <si>
    <t>3.1.2.2</t>
  </si>
  <si>
    <t>3.1.2.3</t>
  </si>
  <si>
    <t>3.1.2.4</t>
  </si>
  <si>
    <t>3.1.2.5</t>
  </si>
  <si>
    <t>3.1.2.6</t>
  </si>
  <si>
    <t>3.1.3</t>
  </si>
  <si>
    <t>3.1.3.1</t>
  </si>
  <si>
    <t>3.1.3.2</t>
  </si>
  <si>
    <t>3.1.3.3</t>
  </si>
  <si>
    <t>3.1.3.4</t>
  </si>
  <si>
    <t>3.2.1</t>
  </si>
  <si>
    <t>3.2.1.1</t>
  </si>
  <si>
    <t>3.2.1.2</t>
  </si>
  <si>
    <t>3.2.1.3</t>
  </si>
  <si>
    <t>3.2.1.4</t>
  </si>
  <si>
    <t>3.2.2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</si>
  <si>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</si>
  <si>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</si>
  <si>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</si>
  <si>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</si>
  <si>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</si>
  <si>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</si>
  <si>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</si>
  <si>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</si>
  <si>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</si>
  <si>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3.3.1</t>
  </si>
  <si>
    <t>3.3.1.1</t>
  </si>
  <si>
    <t>3.3.1.2</t>
  </si>
  <si>
    <t>3.3.1.3</t>
  </si>
  <si>
    <t>3.3.1.4</t>
  </si>
  <si>
    <t>3.3.2</t>
  </si>
  <si>
    <t>3.3.2.1</t>
  </si>
  <si>
    <t>3.3.2.2</t>
  </si>
  <si>
    <t>3.3.3</t>
  </si>
  <si>
    <t>3.3.3.1</t>
  </si>
  <si>
    <t>3.3.3.2</t>
  </si>
  <si>
    <t>3.3.3.3</t>
  </si>
  <si>
    <t>3.3.3.4</t>
  </si>
  <si>
    <t>4 컨설팅</t>
    <phoneticPr fontId="7" type="noConversion"/>
  </si>
  <si>
    <t>4.1.</t>
    <phoneticPr fontId="7" type="noConversion"/>
  </si>
  <si>
    <t>4.1.1. 홍보 방안 수립</t>
    <phoneticPr fontId="7" type="noConversion"/>
  </si>
  <si>
    <t>4.1.2. 홍보동영상 제작</t>
    <phoneticPr fontId="7" type="noConversion"/>
  </si>
  <si>
    <t>4.2.</t>
    <phoneticPr fontId="7" type="noConversion"/>
  </si>
  <si>
    <t>WBS</t>
    <phoneticPr fontId="7" type="noConversion"/>
  </si>
  <si>
    <t>예비조사서</t>
    <phoneticPr fontId="7" type="noConversion"/>
  </si>
  <si>
    <t>작업대상 목록</t>
    <phoneticPr fontId="7" type="noConversion"/>
  </si>
  <si>
    <t>교육확인서</t>
    <phoneticPr fontId="7" type="noConversion"/>
  </si>
  <si>
    <t>원시목록, 워크시트</t>
    <phoneticPr fontId="7" type="noConversion"/>
  </si>
  <si>
    <t>예비조사서</t>
    <phoneticPr fontId="7" type="noConversion"/>
  </si>
  <si>
    <t>2.3.3.5 시맨틱 데이터 검증</t>
    <phoneticPr fontId="7" type="noConversion"/>
  </si>
  <si>
    <t>작업자 검사 (1단계 )</t>
    <phoneticPr fontId="7" type="noConversion"/>
  </si>
  <si>
    <t>품질 검사 (2단계)</t>
    <phoneticPr fontId="7" type="noConversion"/>
  </si>
  <si>
    <t>전문위원 검사 (3단계)</t>
    <phoneticPr fontId="7" type="noConversion"/>
  </si>
  <si>
    <t>감리/주관기관 검사 (4/5단계)</t>
    <phoneticPr fontId="7" type="noConversion"/>
  </si>
  <si>
    <t>2.3.1 작업자 검사 (1단계)</t>
    <phoneticPr fontId="7" type="noConversion"/>
  </si>
  <si>
    <t>2.3.2 품질관리자 검사 (2단계)</t>
    <phoneticPr fontId="7" type="noConversion"/>
  </si>
  <si>
    <t>2.3.3 전문위원 검사 (3단계)</t>
    <phoneticPr fontId="7" type="noConversion"/>
  </si>
  <si>
    <t>2.3.4 감리/주관기관 검사 (4/5단계)</t>
    <phoneticPr fontId="7" type="noConversion"/>
  </si>
  <si>
    <t>감리기관 / 문화재청</t>
    <phoneticPr fontId="7" type="noConversion"/>
  </si>
  <si>
    <t>2.3.4.5 시맨틱 데이터 검증</t>
    <phoneticPr fontId="7" type="noConversion"/>
  </si>
  <si>
    <t>1.3 감리수감</t>
    <phoneticPr fontId="7" type="noConversion"/>
  </si>
  <si>
    <t>사업관리, 각 PL</t>
    <phoneticPr fontId="7" type="noConversion"/>
  </si>
  <si>
    <t>2020년10월12일</t>
    <phoneticPr fontId="7" type="noConversion"/>
  </si>
  <si>
    <t>2020년10월16일</t>
    <phoneticPr fontId="7" type="noConversion"/>
  </si>
  <si>
    <t>착수보고서</t>
    <phoneticPr fontId="7" type="noConversion"/>
  </si>
  <si>
    <t>중간보고서</t>
    <phoneticPr fontId="7" type="noConversion"/>
  </si>
  <si>
    <t>완료보고서</t>
    <phoneticPr fontId="7" type="noConversion"/>
  </si>
  <si>
    <t>주간업무현황보고서</t>
    <phoneticPr fontId="7" type="noConversion"/>
  </si>
  <si>
    <t>얼간업무황보고서</t>
    <phoneticPr fontId="7" type="noConversion"/>
  </si>
  <si>
    <t>감리결과서</t>
  </si>
  <si>
    <t>감리결과서</t>
    <phoneticPr fontId="7" type="noConversion"/>
  </si>
  <si>
    <t>2020년11월13일</t>
    <phoneticPr fontId="7" type="noConversion"/>
  </si>
  <si>
    <t>2020년06월24일</t>
    <phoneticPr fontId="7" type="noConversion"/>
  </si>
  <si>
    <t>2020년10월08일</t>
    <phoneticPr fontId="7" type="noConversion"/>
  </si>
  <si>
    <t>2020년06월05일</t>
    <phoneticPr fontId="7" type="noConversion"/>
  </si>
  <si>
    <t>2020년10월05일</t>
    <phoneticPr fontId="7" type="noConversion"/>
  </si>
  <si>
    <t>실측 모델링</t>
    <phoneticPr fontId="7" type="noConversion"/>
  </si>
  <si>
    <t xml:space="preserve">3.2. </t>
    <phoneticPr fontId="7" type="noConversion"/>
  </si>
  <si>
    <t xml:space="preserve">3.3. </t>
    <phoneticPr fontId="7" type="noConversion"/>
  </si>
  <si>
    <t>재현 모델링</t>
    <phoneticPr fontId="7" type="noConversion"/>
  </si>
  <si>
    <t>W6</t>
    <phoneticPr fontId="7" type="noConversion"/>
  </si>
  <si>
    <t>W7</t>
    <phoneticPr fontId="7" type="noConversion"/>
  </si>
  <si>
    <t>W8</t>
    <phoneticPr fontId="7" type="noConversion"/>
  </si>
  <si>
    <t>2020년09월02일</t>
    <phoneticPr fontId="7" type="noConversion"/>
  </si>
  <si>
    <t>2020년09월25일</t>
    <phoneticPr fontId="7" type="noConversion"/>
  </si>
  <si>
    <t>2020년10월06일</t>
    <phoneticPr fontId="7" type="noConversion"/>
  </si>
  <si>
    <t>2020년10월06일</t>
    <phoneticPr fontId="7" type="noConversion"/>
  </si>
  <si>
    <t>2020년12월04일</t>
    <phoneticPr fontId="7" type="noConversion"/>
  </si>
  <si>
    <t>2020년08월03일</t>
    <phoneticPr fontId="7" type="noConversion"/>
  </si>
  <si>
    <t>2020년08월24일</t>
    <phoneticPr fontId="7" type="noConversion"/>
  </si>
  <si>
    <t>2020년07월27일</t>
    <phoneticPr fontId="7" type="noConversion"/>
  </si>
  <si>
    <t>2020년07월13일</t>
    <phoneticPr fontId="7" type="noConversion"/>
  </si>
  <si>
    <t>2020년11월06일</t>
    <phoneticPr fontId="7" type="noConversion"/>
  </si>
  <si>
    <t>2020년06월22일</t>
    <phoneticPr fontId="7" type="noConversion"/>
  </si>
  <si>
    <t>2020년11월02일</t>
    <phoneticPr fontId="7" type="noConversion"/>
  </si>
  <si>
    <t>2020년07월07일</t>
    <phoneticPr fontId="7" type="noConversion"/>
  </si>
  <si>
    <t>2020년12월11일</t>
    <phoneticPr fontId="7" type="noConversion"/>
  </si>
  <si>
    <t>2020년06월12일</t>
    <phoneticPr fontId="7" type="noConversion"/>
  </si>
  <si>
    <t>2020년07월03일</t>
    <phoneticPr fontId="7" type="noConversion"/>
  </si>
  <si>
    <t>2020년12월11일</t>
    <phoneticPr fontId="7" type="noConversion"/>
  </si>
  <si>
    <t>2.4.1. 한양도성 아카이빙 시범서비스 구축</t>
    <phoneticPr fontId="7" type="noConversion"/>
  </si>
  <si>
    <t>2.4.2. 3D 플랫폼 구축</t>
    <phoneticPr fontId="7" type="noConversion"/>
  </si>
  <si>
    <t>2020년10월05일</t>
    <phoneticPr fontId="7" type="noConversion"/>
  </si>
  <si>
    <t>2020년11월27일</t>
    <phoneticPr fontId="7" type="noConversion"/>
  </si>
  <si>
    <t>피씨엔</t>
    <phoneticPr fontId="7" type="noConversion"/>
  </si>
  <si>
    <t>2020년11월27일</t>
    <phoneticPr fontId="7" type="noConversion"/>
  </si>
  <si>
    <t>대상체 선정</t>
    <phoneticPr fontId="7" type="noConversion"/>
  </si>
  <si>
    <t>1.1.1 착수보고</t>
    <phoneticPr fontId="7" type="noConversion"/>
  </si>
  <si>
    <t>1.1.2. 중간보고</t>
    <phoneticPr fontId="7" type="noConversion"/>
  </si>
  <si>
    <t>1.1.3. 완료보고</t>
    <phoneticPr fontId="7" type="noConversion"/>
  </si>
  <si>
    <t>2.4.3. 시범시스템 운영 및 사업 성과 홍보</t>
    <phoneticPr fontId="7" type="noConversion"/>
  </si>
  <si>
    <t>2.1.2.1 수집 자료 현황 조사</t>
    <phoneticPr fontId="7" type="noConversion"/>
  </si>
  <si>
    <t>대상체 분석</t>
    <phoneticPr fontId="7" type="noConversion"/>
  </si>
  <si>
    <t>2020년10월02일</t>
  </si>
  <si>
    <t>2020년07월20일</t>
  </si>
  <si>
    <t>구축 대상 목록확</t>
    <phoneticPr fontId="7" type="noConversion"/>
  </si>
  <si>
    <t>2.1.3.1 실측대상 목록화</t>
    <phoneticPr fontId="7" type="noConversion"/>
  </si>
  <si>
    <t>2.1.3.2 복원대상 목록화</t>
    <phoneticPr fontId="7" type="noConversion"/>
  </si>
  <si>
    <t>2.1.3.3 재현대상 목록화</t>
    <phoneticPr fontId="7" type="noConversion"/>
  </si>
  <si>
    <t>2.3.1.2 실측 대상 목록 검사</t>
    <phoneticPr fontId="7" type="noConversion"/>
  </si>
  <si>
    <t>2.3.1.3 복원 대상 목록 검사</t>
    <phoneticPr fontId="7" type="noConversion"/>
  </si>
  <si>
    <t>2.3.1.4 재현 대상 목록 검사</t>
    <phoneticPr fontId="7" type="noConversion"/>
  </si>
  <si>
    <t>2.3.2.2 실측 대상 목록 검사</t>
    <phoneticPr fontId="7" type="noConversion"/>
  </si>
  <si>
    <t>2.3.2.3 복원 대상 목록 검사</t>
    <phoneticPr fontId="7" type="noConversion"/>
  </si>
  <si>
    <t>2.3.2.4 재현 대상 목록 검사</t>
    <phoneticPr fontId="7" type="noConversion"/>
  </si>
  <si>
    <t>2.3.3.2 실측 대상 목록 검사</t>
    <phoneticPr fontId="7" type="noConversion"/>
  </si>
  <si>
    <t>2.3.3.3 복원 대상 목록 검사</t>
    <phoneticPr fontId="7" type="noConversion"/>
  </si>
  <si>
    <t>2.3.3.4 재현 대상 목록 검사</t>
    <phoneticPr fontId="7" type="noConversion"/>
  </si>
  <si>
    <t>2.3.4.2 실측 대상 목록 검사</t>
    <phoneticPr fontId="7" type="noConversion"/>
  </si>
  <si>
    <t>2.3.4.3 복원 대상 목록 검사</t>
    <phoneticPr fontId="7" type="noConversion"/>
  </si>
  <si>
    <t>2.3.4.4 재현 대상 목록 검사</t>
    <phoneticPr fontId="7" type="noConversion"/>
  </si>
  <si>
    <t>1.3.1 요구정의 단계 감리</t>
    <phoneticPr fontId="7" type="noConversion"/>
  </si>
  <si>
    <t>1.3.2 설계단계 감리</t>
    <phoneticPr fontId="7" type="noConversion"/>
  </si>
  <si>
    <t>1.3.3 종료단계 감리</t>
    <phoneticPr fontId="7" type="noConversion"/>
  </si>
  <si>
    <t>2020년11월25일</t>
    <phoneticPr fontId="7" type="noConversion"/>
  </si>
  <si>
    <t>2020년07월27일</t>
    <phoneticPr fontId="7" type="noConversion"/>
  </si>
  <si>
    <t>2020년08월31일</t>
    <phoneticPr fontId="7" type="noConversion"/>
  </si>
  <si>
    <t>2020년09월25일</t>
    <phoneticPr fontId="7" type="noConversion"/>
  </si>
  <si>
    <t>2020년10월05일</t>
    <phoneticPr fontId="7" type="noConversion"/>
  </si>
  <si>
    <t>2020년11월27일</t>
    <phoneticPr fontId="7" type="noConversion"/>
  </si>
  <si>
    <t>2020년08월03일</t>
    <phoneticPr fontId="7" type="noConversion"/>
  </si>
  <si>
    <t>2020년12월10일</t>
    <phoneticPr fontId="7" type="noConversion"/>
  </si>
  <si>
    <t>2020년12월07일</t>
    <phoneticPr fontId="7" type="noConversion"/>
  </si>
  <si>
    <t>2020년12월11일</t>
    <phoneticPr fontId="7" type="noConversion"/>
  </si>
  <si>
    <t>피씨엔</t>
    <phoneticPr fontId="7" type="noConversion"/>
  </si>
  <si>
    <t>2020년07월20일</t>
    <phoneticPr fontId="7" type="noConversion"/>
  </si>
  <si>
    <t>아띠플랜</t>
    <phoneticPr fontId="7" type="noConversion"/>
  </si>
  <si>
    <t>위지윅</t>
    <phoneticPr fontId="7" type="noConversion"/>
  </si>
  <si>
    <t>2020년08월24일</t>
    <phoneticPr fontId="7" type="noConversion"/>
  </si>
  <si>
    <t>2020년09월02일</t>
    <phoneticPr fontId="7" type="noConversion"/>
  </si>
  <si>
    <t>2020년12월04일</t>
    <phoneticPr fontId="7" type="noConversion"/>
  </si>
  <si>
    <t>2020년06월05일</t>
    <phoneticPr fontId="7" type="noConversion"/>
  </si>
  <si>
    <t>2020년06월22일</t>
    <phoneticPr fontId="7" type="noConversion"/>
  </si>
  <si>
    <t>2020년08월07일</t>
    <phoneticPr fontId="7" type="noConversion"/>
  </si>
  <si>
    <t>2020년07월13일</t>
    <phoneticPr fontId="7" type="noConversion"/>
  </si>
  <si>
    <t>2020년08월03일</t>
    <phoneticPr fontId="7" type="noConversion"/>
  </si>
  <si>
    <t>020년11월27일</t>
    <phoneticPr fontId="7" type="noConversion"/>
  </si>
  <si>
    <t>한국학중앙연구원</t>
    <phoneticPr fontId="7" type="noConversion"/>
  </si>
  <si>
    <t>2.2.1.1 고증/참고자료 DB구축</t>
    <phoneticPr fontId="7" type="noConversion"/>
  </si>
  <si>
    <t>2.2.1.2 3D 모델링 데이터 레지스트리 구축</t>
    <phoneticPr fontId="7" type="noConversion"/>
  </si>
  <si>
    <t>2.2.1.3 역사문화 지식정보 DB 구축</t>
    <phoneticPr fontId="7" type="noConversion"/>
  </si>
  <si>
    <t>2.2.1.4 시맨틱 빅데이터 구현</t>
    <phoneticPr fontId="7" type="noConversion"/>
  </si>
  <si>
    <t>2.2.2 메타데이터</t>
    <phoneticPr fontId="7" type="noConversion"/>
  </si>
  <si>
    <t>2.2.2.1 메타데이터 표준안 수립</t>
    <phoneticPr fontId="7" type="noConversion"/>
  </si>
  <si>
    <t>2.2.2.2 메타데이터 정의</t>
    <phoneticPr fontId="7" type="noConversion"/>
  </si>
  <si>
    <t>2.2.2.3 데이터 품질관리 (DB화)</t>
    <phoneticPr fontId="7" type="noConversion"/>
  </si>
  <si>
    <t>2.2.3 어노테이션(주석화)</t>
    <phoneticPr fontId="7" type="noConversion"/>
  </si>
  <si>
    <t>2.2.3.1 데이터 주석화(레이블링)</t>
    <phoneticPr fontId="7" type="noConversion"/>
  </si>
  <si>
    <t>2.2.3.2 데이터 사진인식</t>
    <phoneticPr fontId="7" type="noConversion"/>
  </si>
  <si>
    <t>2.2.4 AI로드맵</t>
    <phoneticPr fontId="7" type="noConversion"/>
  </si>
  <si>
    <t>시스템 현황파악(메타데이터)</t>
    <phoneticPr fontId="7" type="noConversion"/>
  </si>
  <si>
    <t>2.2.1 시멘틱 데이터 구축</t>
    <phoneticPr fontId="7" type="noConversion"/>
  </si>
  <si>
    <t>지침서, 교육결과확인서</t>
    <phoneticPr fontId="7" type="noConversion"/>
  </si>
  <si>
    <t>WBS, 자료수집계획서</t>
    <phoneticPr fontId="7" type="noConversion"/>
  </si>
  <si>
    <t>예비조사서, 원시데이터목록, 원시데이터</t>
    <phoneticPr fontId="7" type="noConversion"/>
  </si>
  <si>
    <t>메타데이터 표준지침</t>
    <phoneticPr fontId="7" type="noConversion"/>
  </si>
  <si>
    <t>대상목록</t>
    <phoneticPr fontId="7" type="noConversion"/>
  </si>
  <si>
    <t>결과(완료) 보고서</t>
    <phoneticPr fontId="7" type="noConversion"/>
  </si>
  <si>
    <t>모델(프로그램)개발 소스</t>
    <phoneticPr fontId="7" type="noConversion"/>
  </si>
  <si>
    <t>보고서</t>
    <phoneticPr fontId="7" type="noConversion"/>
  </si>
  <si>
    <t>주별총계</t>
    <phoneticPr fontId="49" type="noConversion"/>
  </si>
  <si>
    <t>시스템 현황파악</t>
    <phoneticPr fontId="7" type="noConversion"/>
  </si>
  <si>
    <t>6월</t>
    <phoneticPr fontId="49" type="noConversion"/>
  </si>
  <si>
    <t>7월</t>
    <phoneticPr fontId="49" type="noConversion"/>
  </si>
  <si>
    <t>8월</t>
    <phoneticPr fontId="49" type="noConversion"/>
  </si>
  <si>
    <t>9월</t>
    <phoneticPr fontId="49" type="noConversion"/>
  </si>
  <si>
    <t>10월</t>
    <phoneticPr fontId="49" type="noConversion"/>
  </si>
  <si>
    <t>11월</t>
    <phoneticPr fontId="49" type="noConversion"/>
  </si>
  <si>
    <t>12월</t>
    <phoneticPr fontId="49" type="noConversion"/>
  </si>
  <si>
    <t>W5</t>
    <phoneticPr fontId="49" type="noConversion"/>
  </si>
  <si>
    <t>월별총계</t>
    <phoneticPr fontId="49" type="noConversion"/>
  </si>
  <si>
    <t>데이터 제작 지침서</t>
    <phoneticPr fontId="7" type="noConversion"/>
  </si>
  <si>
    <t>2020년09월04일</t>
    <phoneticPr fontId="7" type="noConversion"/>
  </si>
  <si>
    <t>2020년12월18일</t>
    <phoneticPr fontId="7" type="noConversion"/>
  </si>
  <si>
    <t>2.3.1 작업자검사, 연구원 고증 (1단계)</t>
    <phoneticPr fontId="7" type="noConversion"/>
  </si>
  <si>
    <t>2.3.1.2 실측 대상 목록 고증</t>
    <phoneticPr fontId="7" type="noConversion"/>
  </si>
  <si>
    <t>2.3.1.3 복원 대상 목록 고증</t>
    <phoneticPr fontId="7" type="noConversion"/>
  </si>
  <si>
    <t>2.3.1.4 재현 대상 목록 고증</t>
    <phoneticPr fontId="7" type="noConversion"/>
  </si>
  <si>
    <t>2.1.5.4 재현 대상 수집 및 시맨틱 구축 교육</t>
    <phoneticPr fontId="7" type="noConversion"/>
  </si>
  <si>
    <t>2.3.2.2 실측 대상 목록 고증</t>
    <phoneticPr fontId="7" type="noConversion"/>
  </si>
  <si>
    <t>2.3.2.3 복원 대상 목록 고증</t>
    <phoneticPr fontId="7" type="noConversion"/>
  </si>
  <si>
    <t>2.3.2.4 재현 대상 목록 고증</t>
    <phoneticPr fontId="7" type="noConversion"/>
  </si>
  <si>
    <t>2.3.3.2 실측 대상 목록 고증</t>
    <phoneticPr fontId="7" type="noConversion"/>
  </si>
  <si>
    <t>2.3.3.3 복원 대상 목록 고증</t>
    <phoneticPr fontId="7" type="noConversion"/>
  </si>
  <si>
    <t>2.3.3.4 재현 대상 목록 고증</t>
    <phoneticPr fontId="7" type="noConversion"/>
  </si>
  <si>
    <t>고증계획서, 고증결과서, 전문위원검사확인서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</si>
</sst>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0.0_);[Red]\(0.0\)"/>
    <numFmt numFmtId="178" formatCode="0.00_);[Red]\(0.00\)"/>
    <numFmt numFmtId="179" formatCode="0.0%"/>
    <numFmt numFmtId="180" formatCode="yyyy&quot;년&quot;\ m&quot;월&quot;\ d&quot;일&quot;;@"/>
    <numFmt numFmtId="181" formatCode="#,##0&quot;회&quot;"/>
    <numFmt numFmtId="182" formatCode="#,##0&quot;건&quot;"/>
  </numFmts>
  <fonts count="5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name val="돋움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24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2"/>
      <color theme="8" tint="-0.49998474074526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indexed="17"/>
      <name val="맑은 고딕"/>
      <family val="3"/>
      <charset val="129"/>
    </font>
    <font>
      <sz val="12"/>
      <color theme="1"/>
      <name val="맑은 고딕"/>
      <family val="3"/>
      <charset val="129"/>
    </font>
    <font>
      <b/>
      <sz val="10"/>
      <color theme="0"/>
      <name val="맑은 고딕"/>
      <family val="3"/>
      <charset val="129"/>
      <scheme val="minor"/>
    </font>
    <font>
      <b/>
      <sz val="12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sz val="12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rgb="FF0070C0"/>
      <name val="맑은 고딕"/>
      <family val="3"/>
      <charset val="129"/>
      <scheme val="minor"/>
    </font>
    <font>
      <b/>
      <sz val="12"/>
      <color rgb="FF0070C0"/>
      <name val="맑은 고딕"/>
      <family val="3"/>
      <charset val="129"/>
      <scheme val="minor"/>
    </font>
    <font>
      <sz val="12"/>
      <color theme="7" tint="-0.249977111117893"/>
      <name val="맑은 고딕"/>
      <family val="3"/>
      <charset val="129"/>
      <scheme val="minor"/>
    </font>
    <font>
      <sz val="12"/>
      <color theme="5" tint="-0.249977111117893"/>
      <name val="맑은 고딕"/>
      <family val="3"/>
      <charset val="129"/>
      <scheme val="minor"/>
    </font>
    <font>
      <i/>
      <sz val="12"/>
      <color rgb="FF0070C0"/>
      <name val="맑은 고딕"/>
      <family val="3"/>
      <charset val="129"/>
      <scheme val="minor"/>
    </font>
    <font>
      <i/>
      <sz val="12"/>
      <color theme="7" tint="-0.249977111117893"/>
      <name val="맑은 고딕"/>
      <family val="3"/>
      <charset val="129"/>
      <scheme val="minor"/>
    </font>
    <font>
      <i/>
      <sz val="12"/>
      <color theme="5" tint="-0.249977111117893"/>
      <name val="맑은 고딕"/>
      <family val="3"/>
      <charset val="129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rgb="FFFF0000"/>
      </right>
      <top style="hair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 style="hair">
        <color indexed="64"/>
      </left>
      <right style="medium">
        <color rgb="FFFF0000"/>
      </right>
      <top/>
      <bottom/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indexed="64"/>
      </top>
      <bottom style="hair">
        <color indexed="64"/>
      </bottom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1" borderId="2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3" applyNumberFormat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7" borderId="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3" fillId="0" borderId="0"/>
    <xf numFmtId="9" fontId="1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502">
    <xf numFmtId="0" fontId="0" fillId="0" borderId="0" xfId="0"/>
    <xf numFmtId="0" fontId="27" fillId="0" borderId="0" xfId="0" applyFont="1"/>
    <xf numFmtId="0" fontId="28" fillId="0" borderId="0" xfId="0" applyFont="1" applyAlignment="1">
      <alignment horizontal="center"/>
    </xf>
    <xf numFmtId="0" fontId="31" fillId="0" borderId="0" xfId="0" applyFont="1"/>
    <xf numFmtId="0" fontId="28" fillId="0" borderId="0" xfId="0" applyFont="1"/>
    <xf numFmtId="0" fontId="28" fillId="0" borderId="0" xfId="0" applyFont="1" applyAlignment="1">
      <alignment vertical="center"/>
    </xf>
    <xf numFmtId="14" fontId="28" fillId="0" borderId="10" xfId="0" applyNumberFormat="1" applyFont="1" applyBorder="1" applyAlignment="1">
      <alignment horizontal="center" vertical="center"/>
    </xf>
    <xf numFmtId="14" fontId="28" fillId="0" borderId="0" xfId="0" applyNumberFormat="1" applyFont="1"/>
    <xf numFmtId="0" fontId="29" fillId="0" borderId="0" xfId="0" applyFont="1"/>
    <xf numFmtId="14" fontId="28" fillId="0" borderId="0" xfId="0" applyNumberFormat="1" applyFont="1" applyAlignment="1">
      <alignment horizontal="center"/>
    </xf>
    <xf numFmtId="14" fontId="28" fillId="0" borderId="10" xfId="0" applyNumberFormat="1" applyFont="1" applyBorder="1" applyAlignment="1">
      <alignment horizontal="left" vertical="center"/>
    </xf>
    <xf numFmtId="177" fontId="28" fillId="0" borderId="0" xfId="0" applyNumberFormat="1" applyFont="1"/>
    <xf numFmtId="0" fontId="28" fillId="28" borderId="12" xfId="0" applyFont="1" applyFill="1" applyBorder="1" applyAlignment="1">
      <alignment vertical="center"/>
    </xf>
    <xf numFmtId="0" fontId="28" fillId="28" borderId="13" xfId="0" applyFont="1" applyFill="1" applyBorder="1" applyAlignment="1">
      <alignment vertical="center"/>
    </xf>
    <xf numFmtId="14" fontId="28" fillId="28" borderId="10" xfId="0" applyNumberFormat="1" applyFont="1" applyFill="1" applyBorder="1" applyAlignment="1">
      <alignment horizontal="center" vertical="center"/>
    </xf>
    <xf numFmtId="0" fontId="28" fillId="29" borderId="13" xfId="0" applyFont="1" applyFill="1" applyBorder="1" applyAlignment="1">
      <alignment vertical="center"/>
    </xf>
    <xf numFmtId="14" fontId="28" fillId="29" borderId="10" xfId="0" applyNumberFormat="1" applyFont="1" applyFill="1" applyBorder="1" applyAlignment="1">
      <alignment horizontal="center" vertical="center"/>
    </xf>
    <xf numFmtId="0" fontId="28" fillId="31" borderId="12" xfId="43" applyFont="1" applyFill="1" applyBorder="1" applyAlignment="1">
      <alignment horizontal="left" vertical="center"/>
    </xf>
    <xf numFmtId="0" fontId="33" fillId="31" borderId="25" xfId="43" applyFont="1" applyFill="1" applyBorder="1" applyAlignment="1">
      <alignment horizontal="left" vertical="center"/>
    </xf>
    <xf numFmtId="0" fontId="33" fillId="31" borderId="26" xfId="43" applyFont="1" applyFill="1" applyBorder="1" applyAlignment="1">
      <alignment horizontal="left" vertical="center"/>
    </xf>
    <xf numFmtId="14" fontId="28" fillId="31" borderId="10" xfId="43" applyNumberFormat="1" applyFont="1" applyFill="1" applyBorder="1" applyAlignment="1">
      <alignment horizontal="center" vertical="center"/>
    </xf>
    <xf numFmtId="14" fontId="33" fillId="31" borderId="10" xfId="43" applyNumberFormat="1" applyFont="1" applyFill="1" applyBorder="1" applyAlignment="1">
      <alignment horizontal="center" vertical="center"/>
    </xf>
    <xf numFmtId="0" fontId="33" fillId="31" borderId="12" xfId="43" applyFont="1" applyFill="1" applyBorder="1" applyAlignment="1">
      <alignment horizontal="left" vertical="center"/>
    </xf>
    <xf numFmtId="0" fontId="33" fillId="31" borderId="27" xfId="43" applyFont="1" applyFill="1" applyBorder="1" applyAlignment="1">
      <alignment horizontal="left" vertical="center"/>
    </xf>
    <xf numFmtId="0" fontId="28" fillId="31" borderId="27" xfId="43" applyFont="1" applyFill="1" applyBorder="1" applyAlignment="1">
      <alignment horizontal="left" vertical="center"/>
    </xf>
    <xf numFmtId="0" fontId="29" fillId="32" borderId="12" xfId="0" applyFont="1" applyFill="1" applyBorder="1" applyAlignment="1">
      <alignment horizontal="left" vertical="center"/>
    </xf>
    <xf numFmtId="0" fontId="29" fillId="32" borderId="13" xfId="0" applyFont="1" applyFill="1" applyBorder="1" applyAlignment="1">
      <alignment horizontal="left" vertical="center"/>
    </xf>
    <xf numFmtId="14" fontId="29" fillId="32" borderId="10" xfId="0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vertical="center"/>
    </xf>
    <xf numFmtId="14" fontId="28" fillId="33" borderId="10" xfId="0" applyNumberFormat="1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left" vertical="center"/>
    </xf>
    <xf numFmtId="14" fontId="28" fillId="34" borderId="10" xfId="0" applyNumberFormat="1" applyFont="1" applyFill="1" applyBorder="1" applyAlignment="1">
      <alignment horizontal="center" vertical="center"/>
    </xf>
    <xf numFmtId="14" fontId="27" fillId="0" borderId="0" xfId="0" applyNumberFormat="1" applyFont="1"/>
    <xf numFmtId="14" fontId="28" fillId="34" borderId="10" xfId="0" applyNumberFormat="1" applyFont="1" applyFill="1" applyBorder="1" applyAlignment="1">
      <alignment horizontal="left" vertical="center"/>
    </xf>
    <xf numFmtId="14" fontId="28" fillId="32" borderId="10" xfId="0" applyNumberFormat="1" applyFont="1" applyFill="1" applyBorder="1" applyAlignment="1">
      <alignment horizontal="left" vertical="center"/>
    </xf>
    <xf numFmtId="14" fontId="28" fillId="29" borderId="10" xfId="0" applyNumberFormat="1" applyFont="1" applyFill="1" applyBorder="1" applyAlignment="1">
      <alignment horizontal="left" vertical="center"/>
    </xf>
    <xf numFmtId="0" fontId="29" fillId="34" borderId="12" xfId="0" applyFont="1" applyFill="1" applyBorder="1" applyAlignment="1">
      <alignment horizontal="left" vertical="center"/>
    </xf>
    <xf numFmtId="0" fontId="29" fillId="29" borderId="12" xfId="0" applyFont="1" applyFill="1" applyBorder="1" applyAlignment="1">
      <alignment vertical="center"/>
    </xf>
    <xf numFmtId="14" fontId="29" fillId="29" borderId="10" xfId="0" applyNumberFormat="1" applyFont="1" applyFill="1" applyBorder="1" applyAlignment="1">
      <alignment horizontal="center" vertical="center"/>
    </xf>
    <xf numFmtId="14" fontId="29" fillId="34" borderId="1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25" xfId="0" applyFont="1" applyBorder="1" applyAlignment="1">
      <alignment horizontal="left" vertical="center"/>
    </xf>
    <xf numFmtId="0" fontId="28" fillId="0" borderId="25" xfId="0" applyFont="1" applyBorder="1" applyAlignment="1">
      <alignment vertical="center"/>
    </xf>
    <xf numFmtId="0" fontId="28" fillId="29" borderId="12" xfId="0" applyFont="1" applyFill="1" applyBorder="1" applyAlignment="1">
      <alignment horizontal="left" vertical="center"/>
    </xf>
    <xf numFmtId="0" fontId="28" fillId="29" borderId="13" xfId="0" applyFont="1" applyFill="1" applyBorder="1" applyAlignment="1">
      <alignment horizontal="left" vertical="center"/>
    </xf>
    <xf numFmtId="180" fontId="28" fillId="29" borderId="10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14" fontId="28" fillId="0" borderId="10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/>
    </xf>
    <xf numFmtId="9" fontId="32" fillId="26" borderId="10" xfId="0" applyNumberFormat="1" applyFont="1" applyFill="1" applyBorder="1" applyAlignment="1">
      <alignment horizontal="center" vertical="center"/>
    </xf>
    <xf numFmtId="9" fontId="32" fillId="0" borderId="10" xfId="0" applyNumberFormat="1" applyFont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14" fontId="28" fillId="36" borderId="0" xfId="0" applyNumberFormat="1" applyFont="1" applyFill="1" applyAlignment="1">
      <alignment vertical="center"/>
    </xf>
    <xf numFmtId="14" fontId="28" fillId="36" borderId="0" xfId="0" applyNumberFormat="1" applyFont="1" applyFill="1" applyAlignment="1">
      <alignment horizontal="center" vertical="center"/>
    </xf>
    <xf numFmtId="177" fontId="28" fillId="36" borderId="0" xfId="0" applyNumberFormat="1" applyFont="1" applyFill="1" applyAlignment="1">
      <alignment vertical="center"/>
    </xf>
    <xf numFmtId="0" fontId="28" fillId="36" borderId="0" xfId="0" applyNumberFormat="1" applyFont="1" applyFill="1" applyAlignment="1">
      <alignment vertical="center"/>
    </xf>
    <xf numFmtId="179" fontId="28" fillId="36" borderId="0" xfId="0" applyNumberFormat="1" applyFont="1" applyFill="1" applyAlignment="1">
      <alignment vertical="center"/>
    </xf>
    <xf numFmtId="0" fontId="28" fillId="36" borderId="0" xfId="0" applyFont="1" applyFill="1"/>
    <xf numFmtId="0" fontId="29" fillId="36" borderId="0" xfId="0" applyFont="1" applyFill="1"/>
    <xf numFmtId="14" fontId="28" fillId="36" borderId="0" xfId="0" applyNumberFormat="1" applyFont="1" applyFill="1"/>
    <xf numFmtId="14" fontId="28" fillId="36" borderId="0" xfId="0" applyNumberFormat="1" applyFont="1" applyFill="1" applyAlignment="1">
      <alignment horizontal="center"/>
    </xf>
    <xf numFmtId="177" fontId="28" fillId="36" borderId="0" xfId="0" applyNumberFormat="1" applyFont="1" applyFill="1"/>
    <xf numFmtId="0" fontId="28" fillId="36" borderId="0" xfId="0" applyNumberFormat="1" applyFont="1" applyFill="1"/>
    <xf numFmtId="0" fontId="27" fillId="36" borderId="0" xfId="0" applyFont="1" applyFill="1"/>
    <xf numFmtId="14" fontId="27" fillId="36" borderId="0" xfId="0" applyNumberFormat="1" applyFont="1" applyFill="1"/>
    <xf numFmtId="0" fontId="28" fillId="36" borderId="0" xfId="0" applyFont="1" applyFill="1" applyAlignment="1">
      <alignment horizontal="center"/>
    </xf>
    <xf numFmtId="0" fontId="31" fillId="36" borderId="0" xfId="0" applyFont="1" applyFill="1"/>
    <xf numFmtId="14" fontId="28" fillId="29" borderId="10" xfId="0" applyNumberFormat="1" applyFont="1" applyFill="1" applyBorder="1" applyAlignment="1">
      <alignment horizontal="center" vertical="center" wrapText="1"/>
    </xf>
    <xf numFmtId="0" fontId="28" fillId="29" borderId="10" xfId="0" applyFont="1" applyFill="1" applyBorder="1" applyAlignment="1">
      <alignment horizontal="center" vertical="center" wrapText="1"/>
    </xf>
    <xf numFmtId="176" fontId="28" fillId="36" borderId="0" xfId="0" applyNumberFormat="1" applyFont="1" applyFill="1" applyAlignment="1">
      <alignment vertical="center"/>
    </xf>
    <xf numFmtId="176" fontId="28" fillId="36" borderId="0" xfId="0" applyNumberFormat="1" applyFont="1" applyFill="1"/>
    <xf numFmtId="176" fontId="28" fillId="0" borderId="0" xfId="0" applyNumberFormat="1" applyFont="1"/>
    <xf numFmtId="9" fontId="29" fillId="24" borderId="10" xfId="0" applyNumberFormat="1" applyFont="1" applyFill="1" applyBorder="1" applyAlignment="1">
      <alignment horizontal="center" vertical="center"/>
    </xf>
    <xf numFmtId="9" fontId="28" fillId="36" borderId="0" xfId="0" applyNumberFormat="1" applyFont="1" applyFill="1" applyAlignment="1">
      <alignment vertical="center"/>
    </xf>
    <xf numFmtId="9" fontId="28" fillId="36" borderId="0" xfId="0" applyNumberFormat="1" applyFont="1" applyFill="1"/>
    <xf numFmtId="9" fontId="28" fillId="0" borderId="0" xfId="0" applyNumberFormat="1" applyFont="1"/>
    <xf numFmtId="179" fontId="29" fillId="29" borderId="10" xfId="0" applyNumberFormat="1" applyFont="1" applyFill="1" applyBorder="1" applyAlignment="1">
      <alignment horizontal="center" vertical="center"/>
    </xf>
    <xf numFmtId="179" fontId="29" fillId="28" borderId="10" xfId="0" applyNumberFormat="1" applyFont="1" applyFill="1" applyBorder="1" applyAlignment="1">
      <alignment horizontal="center" vertical="center"/>
    </xf>
    <xf numFmtId="179" fontId="28" fillId="36" borderId="0" xfId="0" applyNumberFormat="1" applyFont="1" applyFill="1" applyAlignment="1">
      <alignment horizontal="center" vertical="center"/>
    </xf>
    <xf numFmtId="179" fontId="28" fillId="36" borderId="0" xfId="0" applyNumberFormat="1" applyFont="1" applyFill="1" applyAlignment="1">
      <alignment horizontal="center"/>
    </xf>
    <xf numFmtId="179" fontId="28" fillId="0" borderId="0" xfId="0" applyNumberFormat="1" applyFont="1" applyAlignment="1">
      <alignment horizontal="center"/>
    </xf>
    <xf numFmtId="10" fontId="29" fillId="29" borderId="10" xfId="0" applyNumberFormat="1" applyFont="1" applyFill="1" applyBorder="1" applyAlignment="1">
      <alignment horizontal="center" vertical="center"/>
    </xf>
    <xf numFmtId="10" fontId="29" fillId="28" borderId="10" xfId="0" applyNumberFormat="1" applyFont="1" applyFill="1" applyBorder="1" applyAlignment="1">
      <alignment horizontal="center" vertical="center"/>
    </xf>
    <xf numFmtId="10" fontId="28" fillId="0" borderId="10" xfId="0" applyNumberFormat="1" applyFont="1" applyFill="1" applyBorder="1" applyAlignment="1">
      <alignment horizontal="center" vertical="center"/>
    </xf>
    <xf numFmtId="10" fontId="29" fillId="32" borderId="10" xfId="0" applyNumberFormat="1" applyFont="1" applyFill="1" applyBorder="1" applyAlignment="1">
      <alignment horizontal="center" vertical="center"/>
    </xf>
    <xf numFmtId="10" fontId="29" fillId="33" borderId="10" xfId="0" applyNumberFormat="1" applyFont="1" applyFill="1" applyBorder="1" applyAlignment="1">
      <alignment horizontal="center" vertical="center"/>
    </xf>
    <xf numFmtId="10" fontId="29" fillId="34" borderId="10" xfId="0" applyNumberFormat="1" applyFont="1" applyFill="1" applyBorder="1" applyAlignment="1">
      <alignment horizontal="center" vertical="center"/>
    </xf>
    <xf numFmtId="10" fontId="28" fillId="31" borderId="10" xfId="43" applyNumberFormat="1" applyFont="1" applyFill="1" applyBorder="1" applyAlignment="1">
      <alignment horizontal="center" vertical="center"/>
    </xf>
    <xf numFmtId="10" fontId="29" fillId="31" borderId="10" xfId="43" applyNumberFormat="1" applyFont="1" applyFill="1" applyBorder="1" applyAlignment="1">
      <alignment horizontal="center" vertical="center"/>
    </xf>
    <xf numFmtId="179" fontId="29" fillId="0" borderId="10" xfId="0" applyNumberFormat="1" applyFont="1" applyFill="1" applyBorder="1" applyAlignment="1">
      <alignment horizontal="center" vertical="center"/>
    </xf>
    <xf numFmtId="180" fontId="28" fillId="28" borderId="10" xfId="0" applyNumberFormat="1" applyFont="1" applyFill="1" applyBorder="1" applyAlignment="1">
      <alignment horizontal="center" vertical="center"/>
    </xf>
    <xf numFmtId="9" fontId="29" fillId="29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9" fontId="32" fillId="28" borderId="10" xfId="0" applyNumberFormat="1" applyFont="1" applyFill="1" applyBorder="1" applyAlignment="1">
      <alignment horizontal="center" vertical="center"/>
    </xf>
    <xf numFmtId="9" fontId="29" fillId="28" borderId="10" xfId="0" applyNumberFormat="1" applyFont="1" applyFill="1" applyBorder="1" applyAlignment="1">
      <alignment horizontal="center" vertical="center"/>
    </xf>
    <xf numFmtId="9" fontId="29" fillId="32" borderId="10" xfId="0" applyNumberFormat="1" applyFont="1" applyFill="1" applyBorder="1" applyAlignment="1">
      <alignment horizontal="center" vertical="center"/>
    </xf>
    <xf numFmtId="9" fontId="29" fillId="33" borderId="10" xfId="0" applyNumberFormat="1" applyFont="1" applyFill="1" applyBorder="1" applyAlignment="1">
      <alignment horizontal="center" vertical="center"/>
    </xf>
    <xf numFmtId="9" fontId="29" fillId="34" borderId="10" xfId="0" applyNumberFormat="1" applyFont="1" applyFill="1" applyBorder="1" applyAlignment="1">
      <alignment horizontal="center" vertical="center"/>
    </xf>
    <xf numFmtId="9" fontId="28" fillId="31" borderId="10" xfId="43" applyNumberFormat="1" applyFont="1" applyFill="1" applyBorder="1" applyAlignment="1">
      <alignment horizontal="center" vertical="center"/>
    </xf>
    <xf numFmtId="9" fontId="29" fillId="31" borderId="10" xfId="43" applyNumberFormat="1" applyFont="1" applyFill="1" applyBorder="1" applyAlignment="1">
      <alignment horizontal="center" vertical="center"/>
    </xf>
    <xf numFmtId="179" fontId="29" fillId="33" borderId="10" xfId="0" applyNumberFormat="1" applyFont="1" applyFill="1" applyBorder="1" applyAlignment="1">
      <alignment horizontal="center" vertical="center"/>
    </xf>
    <xf numFmtId="179" fontId="29" fillId="32" borderId="10" xfId="0" applyNumberFormat="1" applyFont="1" applyFill="1" applyBorder="1" applyAlignment="1">
      <alignment horizontal="center" vertical="center"/>
    </xf>
    <xf numFmtId="179" fontId="29" fillId="31" borderId="10" xfId="0" applyNumberFormat="1" applyFont="1" applyFill="1" applyBorder="1" applyAlignment="1">
      <alignment horizontal="center" vertical="center"/>
    </xf>
    <xf numFmtId="9" fontId="29" fillId="31" borderId="10" xfId="0" applyNumberFormat="1" applyFont="1" applyFill="1" applyBorder="1" applyAlignment="1">
      <alignment horizontal="center" vertical="center"/>
    </xf>
    <xf numFmtId="179" fontId="29" fillId="35" borderId="10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5" xfId="0" applyNumberFormat="1" applyFont="1" applyBorder="1" applyAlignment="1">
      <alignment horizontal="right" vertical="center"/>
    </xf>
    <xf numFmtId="0" fontId="28" fillId="0" borderId="17" xfId="0" applyNumberFormat="1" applyFont="1" applyBorder="1" applyAlignment="1">
      <alignment horizontal="right" vertical="center"/>
    </xf>
    <xf numFmtId="0" fontId="28" fillId="0" borderId="17" xfId="0" applyFont="1" applyFill="1" applyBorder="1" applyAlignment="1">
      <alignment horizontal="right" vertical="center"/>
    </xf>
    <xf numFmtId="0" fontId="28" fillId="0" borderId="22" xfId="0" applyFont="1" applyBorder="1" applyAlignment="1">
      <alignment horizontal="right" vertical="center"/>
    </xf>
    <xf numFmtId="0" fontId="28" fillId="0" borderId="19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0" fontId="28" fillId="0" borderId="23" xfId="0" applyFont="1" applyBorder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28" fillId="0" borderId="20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/>
    </xf>
    <xf numFmtId="0" fontId="28" fillId="29" borderId="10" xfId="0" applyFont="1" applyFill="1" applyBorder="1" applyAlignment="1">
      <alignment horizontal="left" vertical="center"/>
    </xf>
    <xf numFmtId="0" fontId="28" fillId="28" borderId="10" xfId="0" applyFont="1" applyFill="1" applyBorder="1" applyAlignment="1">
      <alignment horizontal="left" vertical="center"/>
    </xf>
    <xf numFmtId="14" fontId="28" fillId="28" borderId="10" xfId="0" applyNumberFormat="1" applyFont="1" applyFill="1" applyBorder="1" applyAlignment="1">
      <alignment horizontal="left" vertical="center"/>
    </xf>
    <xf numFmtId="14" fontId="28" fillId="33" borderId="10" xfId="0" applyNumberFormat="1" applyFont="1" applyFill="1" applyBorder="1" applyAlignment="1">
      <alignment horizontal="left" vertical="center"/>
    </xf>
    <xf numFmtId="14" fontId="33" fillId="31" borderId="10" xfId="43" applyNumberFormat="1" applyFont="1" applyFill="1" applyBorder="1" applyAlignment="1">
      <alignment horizontal="left" vertical="center"/>
    </xf>
    <xf numFmtId="0" fontId="28" fillId="0" borderId="21" xfId="0" applyFont="1" applyBorder="1" applyAlignment="1">
      <alignment horizontal="right" vertical="center"/>
    </xf>
    <xf numFmtId="0" fontId="28" fillId="0" borderId="20" xfId="0" applyFont="1" applyBorder="1" applyAlignment="1">
      <alignment horizontal="right" vertical="center"/>
    </xf>
    <xf numFmtId="0" fontId="28" fillId="0" borderId="30" xfId="0" applyFont="1" applyBorder="1" applyAlignment="1">
      <alignment horizontal="right" vertical="center"/>
    </xf>
    <xf numFmtId="0" fontId="28" fillId="0" borderId="21" xfId="0" applyNumberFormat="1" applyFont="1" applyBorder="1" applyAlignment="1">
      <alignment horizontal="right" vertical="center"/>
    </xf>
    <xf numFmtId="0" fontId="38" fillId="0" borderId="20" xfId="40" applyNumberFormat="1" applyFont="1" applyFill="1" applyBorder="1" applyAlignment="1">
      <alignment horizontal="right" vertical="center"/>
    </xf>
    <xf numFmtId="0" fontId="28" fillId="0" borderId="17" xfId="43" applyFont="1" applyBorder="1" applyAlignment="1">
      <alignment horizontal="right" vertical="center"/>
    </xf>
    <xf numFmtId="0" fontId="28" fillId="0" borderId="30" xfId="43" applyFont="1" applyBorder="1" applyAlignment="1">
      <alignment horizontal="right" vertical="center"/>
    </xf>
    <xf numFmtId="0" fontId="28" fillId="0" borderId="20" xfId="43" applyFont="1" applyBorder="1" applyAlignment="1">
      <alignment horizontal="right" vertical="center"/>
    </xf>
    <xf numFmtId="0" fontId="28" fillId="0" borderId="19" xfId="43" applyFont="1" applyBorder="1" applyAlignment="1">
      <alignment horizontal="right" vertical="center"/>
    </xf>
    <xf numFmtId="0" fontId="28" fillId="0" borderId="15" xfId="43" applyFont="1" applyBorder="1" applyAlignment="1">
      <alignment horizontal="right" vertical="center"/>
    </xf>
    <xf numFmtId="0" fontId="28" fillId="0" borderId="23" xfId="43" applyFont="1" applyBorder="1" applyAlignment="1">
      <alignment horizontal="right" vertical="center"/>
    </xf>
    <xf numFmtId="14" fontId="28" fillId="40" borderId="10" xfId="0" applyNumberFormat="1" applyFont="1" applyFill="1" applyBorder="1" applyAlignment="1">
      <alignment horizontal="left" vertical="center" wrapText="1"/>
    </xf>
    <xf numFmtId="0" fontId="28" fillId="28" borderId="12" xfId="0" applyFont="1" applyFill="1" applyBorder="1" applyAlignment="1">
      <alignment horizontal="left" vertical="center"/>
    </xf>
    <xf numFmtId="9" fontId="37" fillId="28" borderId="10" xfId="0" applyNumberFormat="1" applyFont="1" applyFill="1" applyBorder="1" applyAlignment="1">
      <alignment horizontal="center" vertical="center"/>
    </xf>
    <xf numFmtId="0" fontId="28" fillId="28" borderId="13" xfId="0" applyFont="1" applyFill="1" applyBorder="1" applyAlignment="1">
      <alignment horizontal="left" vertical="center"/>
    </xf>
    <xf numFmtId="0" fontId="28" fillId="28" borderId="13" xfId="0" applyFont="1" applyFill="1" applyBorder="1" applyAlignment="1">
      <alignment horizontal="center" vertical="center"/>
    </xf>
    <xf numFmtId="14" fontId="28" fillId="28" borderId="13" xfId="0" applyNumberFormat="1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" vertical="center"/>
    </xf>
    <xf numFmtId="14" fontId="28" fillId="39" borderId="10" xfId="0" applyNumberFormat="1" applyFont="1" applyFill="1" applyBorder="1" applyAlignment="1">
      <alignment horizontal="center" vertical="center"/>
    </xf>
    <xf numFmtId="10" fontId="29" fillId="39" borderId="10" xfId="0" applyNumberFormat="1" applyFont="1" applyFill="1" applyBorder="1" applyAlignment="1">
      <alignment horizontal="center" vertical="center"/>
    </xf>
    <xf numFmtId="9" fontId="29" fillId="39" borderId="10" xfId="0" applyNumberFormat="1" applyFont="1" applyFill="1" applyBorder="1" applyAlignment="1">
      <alignment horizontal="center" vertical="center"/>
    </xf>
    <xf numFmtId="179" fontId="29" fillId="39" borderId="10" xfId="0" applyNumberFormat="1" applyFont="1" applyFill="1" applyBorder="1" applyAlignment="1">
      <alignment horizontal="center" vertical="center"/>
    </xf>
    <xf numFmtId="0" fontId="28" fillId="39" borderId="25" xfId="0" applyFont="1" applyFill="1" applyBorder="1" applyAlignment="1">
      <alignment vertical="center"/>
    </xf>
    <xf numFmtId="0" fontId="28" fillId="39" borderId="12" xfId="0" applyFont="1" applyFill="1" applyBorder="1" applyAlignment="1">
      <alignment vertical="center"/>
    </xf>
    <xf numFmtId="0" fontId="28" fillId="39" borderId="13" xfId="0" applyFont="1" applyFill="1" applyBorder="1" applyAlignment="1">
      <alignment vertical="center"/>
    </xf>
    <xf numFmtId="0" fontId="28" fillId="39" borderId="10" xfId="0" applyNumberFormat="1" applyFont="1" applyFill="1" applyBorder="1" applyAlignment="1">
      <alignment horizontal="center" vertical="center"/>
    </xf>
    <xf numFmtId="0" fontId="28" fillId="0" borderId="28" xfId="0" applyFont="1" applyBorder="1" applyAlignment="1">
      <alignment horizontal="left" vertical="center"/>
    </xf>
    <xf numFmtId="179" fontId="29" fillId="0" borderId="34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9" fillId="25" borderId="14" xfId="0" applyFont="1" applyFill="1" applyBorder="1" applyAlignment="1">
      <alignment horizontal="left" vertical="center"/>
    </xf>
    <xf numFmtId="0" fontId="29" fillId="25" borderId="29" xfId="0" applyFont="1" applyFill="1" applyBorder="1" applyAlignment="1">
      <alignment horizontal="left" vertical="center"/>
    </xf>
    <xf numFmtId="9" fontId="29" fillId="25" borderId="35" xfId="0" applyNumberFormat="1" applyFont="1" applyFill="1" applyBorder="1" applyAlignment="1">
      <alignment horizontal="center" vertical="center"/>
    </xf>
    <xf numFmtId="179" fontId="29" fillId="25" borderId="35" xfId="0" applyNumberFormat="1" applyFont="1" applyFill="1" applyBorder="1" applyAlignment="1">
      <alignment horizontal="center" vertical="center"/>
    </xf>
    <xf numFmtId="0" fontId="28" fillId="0" borderId="37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29" fillId="25" borderId="39" xfId="0" applyFont="1" applyFill="1" applyBorder="1" applyAlignment="1">
      <alignment horizontal="left" vertical="center"/>
    </xf>
    <xf numFmtId="0" fontId="29" fillId="25" borderId="40" xfId="0" applyFont="1" applyFill="1" applyBorder="1" applyAlignment="1">
      <alignment horizontal="left" vertical="center"/>
    </xf>
    <xf numFmtId="0" fontId="29" fillId="25" borderId="41" xfId="0" applyFont="1" applyFill="1" applyBorder="1" applyAlignment="1">
      <alignment horizontal="left" vertical="center"/>
    </xf>
    <xf numFmtId="10" fontId="29" fillId="25" borderId="42" xfId="0" applyNumberFormat="1" applyFont="1" applyFill="1" applyBorder="1" applyAlignment="1">
      <alignment horizontal="center" vertical="center"/>
    </xf>
    <xf numFmtId="9" fontId="29" fillId="25" borderId="42" xfId="0" applyNumberFormat="1" applyFont="1" applyFill="1" applyBorder="1" applyAlignment="1">
      <alignment horizontal="center" vertical="center"/>
    </xf>
    <xf numFmtId="179" fontId="29" fillId="25" borderId="42" xfId="0" applyNumberFormat="1" applyFont="1" applyFill="1" applyBorder="1" applyAlignment="1">
      <alignment horizontal="center" vertical="center"/>
    </xf>
    <xf numFmtId="0" fontId="28" fillId="0" borderId="46" xfId="0" applyFont="1" applyBorder="1" applyAlignment="1">
      <alignment horizontal="right" vertical="center"/>
    </xf>
    <xf numFmtId="0" fontId="28" fillId="0" borderId="47" xfId="0" applyFont="1" applyBorder="1" applyAlignment="1">
      <alignment horizontal="right" vertical="center"/>
    </xf>
    <xf numFmtId="0" fontId="28" fillId="0" borderId="43" xfId="0" applyFont="1" applyBorder="1" applyAlignment="1">
      <alignment horizontal="right" vertical="center"/>
    </xf>
    <xf numFmtId="0" fontId="28" fillId="0" borderId="44" xfId="0" applyFont="1" applyBorder="1" applyAlignment="1">
      <alignment horizontal="right" vertical="center"/>
    </xf>
    <xf numFmtId="0" fontId="28" fillId="0" borderId="48" xfId="0" applyFont="1" applyBorder="1" applyAlignment="1">
      <alignment horizontal="right" vertical="center"/>
    </xf>
    <xf numFmtId="0" fontId="29" fillId="0" borderId="54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8" fillId="0" borderId="58" xfId="0" applyFont="1" applyBorder="1" applyAlignment="1">
      <alignment horizontal="left" vertical="center"/>
    </xf>
    <xf numFmtId="179" fontId="29" fillId="0" borderId="60" xfId="0" applyNumberFormat="1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left" vertical="center"/>
    </xf>
    <xf numFmtId="9" fontId="29" fillId="24" borderId="60" xfId="0" applyNumberFormat="1" applyFont="1" applyFill="1" applyBorder="1" applyAlignment="1">
      <alignment horizontal="center" vertical="center"/>
    </xf>
    <xf numFmtId="14" fontId="28" fillId="25" borderId="42" xfId="0" applyNumberFormat="1" applyFont="1" applyFill="1" applyBorder="1" applyAlignment="1">
      <alignment horizontal="center" vertical="center"/>
    </xf>
    <xf numFmtId="14" fontId="28" fillId="25" borderId="42" xfId="0" applyNumberFormat="1" applyFont="1" applyFill="1" applyBorder="1" applyAlignment="1">
      <alignment horizontal="left" vertical="center"/>
    </xf>
    <xf numFmtId="0" fontId="38" fillId="0" borderId="44" xfId="40" applyNumberFormat="1" applyFont="1" applyFill="1" applyBorder="1" applyAlignment="1">
      <alignment horizontal="right" vertical="center"/>
    </xf>
    <xf numFmtId="0" fontId="28" fillId="0" borderId="63" xfId="43" applyFont="1" applyBorder="1" applyAlignment="1">
      <alignment horizontal="right" vertical="center"/>
    </xf>
    <xf numFmtId="0" fontId="28" fillId="0" borderId="64" xfId="43" applyFont="1" applyBorder="1" applyAlignment="1">
      <alignment horizontal="right" vertical="center"/>
    </xf>
    <xf numFmtId="0" fontId="28" fillId="0" borderId="62" xfId="43" applyFont="1" applyBorder="1" applyAlignment="1">
      <alignment horizontal="right" vertical="center"/>
    </xf>
    <xf numFmtId="14" fontId="28" fillId="40" borderId="60" xfId="0" applyNumberFormat="1" applyFont="1" applyFill="1" applyBorder="1" applyAlignment="1">
      <alignment horizontal="left" vertical="center"/>
    </xf>
    <xf numFmtId="0" fontId="28" fillId="0" borderId="0" xfId="0" applyFont="1" applyFill="1"/>
    <xf numFmtId="0" fontId="28" fillId="30" borderId="0" xfId="0" applyNumberFormat="1" applyFont="1" applyFill="1" applyAlignment="1">
      <alignment vertical="center"/>
    </xf>
    <xf numFmtId="0" fontId="28" fillId="30" borderId="0" xfId="0" applyNumberFormat="1" applyFont="1" applyFill="1"/>
    <xf numFmtId="0" fontId="28" fillId="30" borderId="0" xfId="0" applyFont="1" applyFill="1"/>
    <xf numFmtId="10" fontId="29" fillId="25" borderId="35" xfId="0" applyNumberFormat="1" applyFont="1" applyFill="1" applyBorder="1" applyAlignment="1">
      <alignment horizontal="center" vertical="center"/>
    </xf>
    <xf numFmtId="0" fontId="29" fillId="25" borderId="77" xfId="0" applyFont="1" applyFill="1" applyBorder="1" applyAlignment="1">
      <alignment horizontal="left" vertical="center"/>
    </xf>
    <xf numFmtId="0" fontId="28" fillId="25" borderId="35" xfId="0" applyFont="1" applyFill="1" applyBorder="1" applyAlignment="1">
      <alignment horizontal="left" vertical="center"/>
    </xf>
    <xf numFmtId="0" fontId="29" fillId="0" borderId="77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left" vertical="center"/>
    </xf>
    <xf numFmtId="0" fontId="28" fillId="0" borderId="58" xfId="0" applyFont="1" applyBorder="1" applyAlignment="1">
      <alignment vertical="center"/>
    </xf>
    <xf numFmtId="0" fontId="29" fillId="0" borderId="6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42" borderId="17" xfId="0" applyFont="1" applyFill="1" applyBorder="1" applyAlignment="1">
      <alignment horizontal="right" vertical="center"/>
    </xf>
    <xf numFmtId="0" fontId="28" fillId="44" borderId="17" xfId="0" applyNumberFormat="1" applyFont="1" applyFill="1" applyBorder="1" applyAlignment="1">
      <alignment horizontal="right" vertical="center"/>
    </xf>
    <xf numFmtId="0" fontId="28" fillId="44" borderId="17" xfId="0" applyFont="1" applyFill="1" applyBorder="1" applyAlignment="1">
      <alignment horizontal="right" vertical="center"/>
    </xf>
    <xf numFmtId="0" fontId="28" fillId="44" borderId="24" xfId="0" applyFont="1" applyFill="1" applyBorder="1" applyAlignment="1">
      <alignment horizontal="right" vertical="center"/>
    </xf>
    <xf numFmtId="0" fontId="28" fillId="44" borderId="21" xfId="0" applyNumberFormat="1" applyFont="1" applyFill="1" applyBorder="1" applyAlignment="1">
      <alignment horizontal="right" vertical="center"/>
    </xf>
    <xf numFmtId="0" fontId="28" fillId="44" borderId="15" xfId="0" applyNumberFormat="1" applyFont="1" applyFill="1" applyBorder="1" applyAlignment="1">
      <alignment horizontal="right" vertical="center"/>
    </xf>
    <xf numFmtId="0" fontId="28" fillId="44" borderId="22" xfId="0" applyFont="1" applyFill="1" applyBorder="1" applyAlignment="1">
      <alignment horizontal="right" vertical="center"/>
    </xf>
    <xf numFmtId="0" fontId="28" fillId="44" borderId="19" xfId="0" applyFont="1" applyFill="1" applyBorder="1" applyAlignment="1">
      <alignment horizontal="right" vertical="center"/>
    </xf>
    <xf numFmtId="0" fontId="28" fillId="44" borderId="15" xfId="0" applyFont="1" applyFill="1" applyBorder="1" applyAlignment="1">
      <alignment horizontal="right" vertical="center"/>
    </xf>
    <xf numFmtId="0" fontId="28" fillId="42" borderId="19" xfId="0" applyFont="1" applyFill="1" applyBorder="1" applyAlignment="1">
      <alignment horizontal="right" vertical="center"/>
    </xf>
    <xf numFmtId="0" fontId="28" fillId="42" borderId="20" xfId="0" applyFont="1" applyFill="1" applyBorder="1" applyAlignment="1">
      <alignment horizontal="right" vertical="center"/>
    </xf>
    <xf numFmtId="0" fontId="28" fillId="44" borderId="21" xfId="0" applyFont="1" applyFill="1" applyBorder="1" applyAlignment="1">
      <alignment horizontal="right" vertical="center"/>
    </xf>
    <xf numFmtId="0" fontId="28" fillId="44" borderId="20" xfId="0" applyFont="1" applyFill="1" applyBorder="1" applyAlignment="1">
      <alignment horizontal="right" vertical="center"/>
    </xf>
    <xf numFmtId="0" fontId="28" fillId="44" borderId="30" xfId="0" applyFont="1" applyFill="1" applyBorder="1" applyAlignment="1">
      <alignment horizontal="right" vertical="center"/>
    </xf>
    <xf numFmtId="0" fontId="34" fillId="44" borderId="20" xfId="43" applyFont="1" applyFill="1" applyBorder="1" applyAlignment="1">
      <alignment horizontal="right" vertical="center"/>
    </xf>
    <xf numFmtId="0" fontId="28" fillId="44" borderId="21" xfId="43" applyFont="1" applyFill="1" applyBorder="1" applyAlignment="1">
      <alignment horizontal="right" vertical="center"/>
    </xf>
    <xf numFmtId="0" fontId="28" fillId="44" borderId="20" xfId="43" applyFont="1" applyFill="1" applyBorder="1" applyAlignment="1">
      <alignment horizontal="right" vertical="center"/>
    </xf>
    <xf numFmtId="0" fontId="28" fillId="44" borderId="17" xfId="43" applyFont="1" applyFill="1" applyBorder="1" applyAlignment="1">
      <alignment horizontal="right" vertical="center"/>
    </xf>
    <xf numFmtId="0" fontId="28" fillId="44" borderId="24" xfId="43" applyFont="1" applyFill="1" applyBorder="1" applyAlignment="1">
      <alignment horizontal="right" vertical="center"/>
    </xf>
    <xf numFmtId="0" fontId="28" fillId="0" borderId="89" xfId="0" applyFont="1" applyBorder="1" applyAlignment="1">
      <alignment horizontal="right" vertical="center"/>
    </xf>
    <xf numFmtId="0" fontId="34" fillId="42" borderId="15" xfId="0" applyFont="1" applyFill="1" applyBorder="1" applyAlignment="1">
      <alignment horizontal="right" vertical="center"/>
    </xf>
    <xf numFmtId="0" fontId="34" fillId="42" borderId="22" xfId="0" applyFont="1" applyFill="1" applyBorder="1" applyAlignment="1">
      <alignment horizontal="right" vertical="center"/>
    </xf>
    <xf numFmtId="0" fontId="34" fillId="42" borderId="19" xfId="0" applyFont="1" applyFill="1" applyBorder="1" applyAlignment="1">
      <alignment horizontal="right" vertical="center"/>
    </xf>
    <xf numFmtId="14" fontId="34" fillId="0" borderId="10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right" vertical="center"/>
    </xf>
    <xf numFmtId="0" fontId="34" fillId="0" borderId="23" xfId="0" applyFont="1" applyFill="1" applyBorder="1" applyAlignment="1">
      <alignment horizontal="right" vertical="center"/>
    </xf>
    <xf numFmtId="0" fontId="34" fillId="0" borderId="19" xfId="0" applyFont="1" applyFill="1" applyBorder="1" applyAlignment="1">
      <alignment horizontal="right" vertical="center"/>
    </xf>
    <xf numFmtId="0" fontId="34" fillId="42" borderId="17" xfId="0" applyFont="1" applyFill="1" applyBorder="1" applyAlignment="1">
      <alignment horizontal="right" vertical="center"/>
    </xf>
    <xf numFmtId="0" fontId="34" fillId="42" borderId="20" xfId="0" applyFont="1" applyFill="1" applyBorder="1" applyAlignment="1">
      <alignment horizontal="right" vertical="center"/>
    </xf>
    <xf numFmtId="0" fontId="34" fillId="0" borderId="17" xfId="0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horizontal="right" vertical="center"/>
    </xf>
    <xf numFmtId="0" fontId="34" fillId="0" borderId="17" xfId="0" applyFont="1" applyBorder="1" applyAlignment="1">
      <alignment horizontal="right" vertical="center"/>
    </xf>
    <xf numFmtId="0" fontId="34" fillId="0" borderId="19" xfId="0" applyFont="1" applyBorder="1" applyAlignment="1">
      <alignment horizontal="right" vertical="center"/>
    </xf>
    <xf numFmtId="0" fontId="34" fillId="0" borderId="15" xfId="0" applyFont="1" applyBorder="1" applyAlignment="1">
      <alignment horizontal="right" vertical="center"/>
    </xf>
    <xf numFmtId="0" fontId="34" fillId="0" borderId="23" xfId="0" applyFont="1" applyBorder="1" applyAlignment="1">
      <alignment horizontal="right" vertical="center"/>
    </xf>
    <xf numFmtId="0" fontId="34" fillId="0" borderId="21" xfId="0" applyNumberFormat="1" applyFont="1" applyBorder="1" applyAlignment="1">
      <alignment horizontal="right" vertical="center"/>
    </xf>
    <xf numFmtId="0" fontId="34" fillId="0" borderId="20" xfId="0" applyNumberFormat="1" applyFont="1" applyBorder="1" applyAlignment="1">
      <alignment horizontal="right" vertical="center"/>
    </xf>
    <xf numFmtId="0" fontId="34" fillId="0" borderId="15" xfId="0" applyNumberFormat="1" applyFont="1" applyBorder="1" applyAlignment="1">
      <alignment horizontal="right" vertical="center"/>
    </xf>
    <xf numFmtId="0" fontId="39" fillId="0" borderId="17" xfId="40" applyNumberFormat="1" applyFont="1" applyFill="1" applyBorder="1" applyAlignment="1">
      <alignment horizontal="right" vertical="center"/>
    </xf>
    <xf numFmtId="0" fontId="34" fillId="0" borderId="22" xfId="0" applyFont="1" applyBorder="1" applyAlignment="1">
      <alignment horizontal="right" vertical="center"/>
    </xf>
    <xf numFmtId="0" fontId="34" fillId="0" borderId="17" xfId="0" applyNumberFormat="1" applyFont="1" applyBorder="1" applyAlignment="1">
      <alignment horizontal="right" vertical="center"/>
    </xf>
    <xf numFmtId="0" fontId="34" fillId="44" borderId="20" xfId="0" applyFont="1" applyFill="1" applyBorder="1" applyAlignment="1">
      <alignment horizontal="right" vertical="center"/>
    </xf>
    <xf numFmtId="0" fontId="34" fillId="44" borderId="17" xfId="0" applyFont="1" applyFill="1" applyBorder="1" applyAlignment="1">
      <alignment horizontal="right" vertical="center"/>
    </xf>
    <xf numFmtId="0" fontId="34" fillId="44" borderId="22" xfId="0" applyFont="1" applyFill="1" applyBorder="1" applyAlignment="1">
      <alignment horizontal="right" vertical="center"/>
    </xf>
    <xf numFmtId="0" fontId="34" fillId="44" borderId="19" xfId="0" applyFont="1" applyFill="1" applyBorder="1" applyAlignment="1">
      <alignment horizontal="right" vertical="center"/>
    </xf>
    <xf numFmtId="0" fontId="34" fillId="44" borderId="15" xfId="0" applyFont="1" applyFill="1" applyBorder="1" applyAlignment="1">
      <alignment horizontal="right" vertical="center"/>
    </xf>
    <xf numFmtId="0" fontId="34" fillId="0" borderId="22" xfId="0" applyFont="1" applyFill="1" applyBorder="1" applyAlignment="1">
      <alignment horizontal="right" vertical="center"/>
    </xf>
    <xf numFmtId="0" fontId="34" fillId="0" borderId="20" xfId="0" applyFont="1" applyBorder="1" applyAlignment="1">
      <alignment horizontal="right" vertical="center"/>
    </xf>
    <xf numFmtId="0" fontId="34" fillId="0" borderId="20" xfId="0" applyNumberFormat="1" applyFont="1" applyFill="1" applyBorder="1" applyAlignment="1">
      <alignment horizontal="right" vertical="center"/>
    </xf>
    <xf numFmtId="0" fontId="34" fillId="0" borderId="22" xfId="0" applyNumberFormat="1" applyFont="1" applyBorder="1" applyAlignment="1">
      <alignment horizontal="right" vertical="center"/>
    </xf>
    <xf numFmtId="0" fontId="34" fillId="0" borderId="21" xfId="0" applyFont="1" applyBorder="1" applyAlignment="1">
      <alignment horizontal="right" vertical="center"/>
    </xf>
    <xf numFmtId="0" fontId="34" fillId="0" borderId="30" xfId="0" applyFont="1" applyBorder="1" applyAlignment="1">
      <alignment horizontal="right" vertical="center"/>
    </xf>
    <xf numFmtId="0" fontId="34" fillId="44" borderId="21" xfId="0" applyFont="1" applyFill="1" applyBorder="1" applyAlignment="1">
      <alignment horizontal="right" vertical="center"/>
    </xf>
    <xf numFmtId="0" fontId="34" fillId="44" borderId="30" xfId="0" applyFont="1" applyFill="1" applyBorder="1" applyAlignment="1">
      <alignment horizontal="right" vertical="center"/>
    </xf>
    <xf numFmtId="0" fontId="34" fillId="28" borderId="12" xfId="0" applyFont="1" applyFill="1" applyBorder="1" applyAlignment="1">
      <alignment horizontal="left" vertical="center"/>
    </xf>
    <xf numFmtId="0" fontId="34" fillId="28" borderId="12" xfId="0" applyFont="1" applyFill="1" applyBorder="1" applyAlignment="1">
      <alignment vertical="center"/>
    </xf>
    <xf numFmtId="0" fontId="34" fillId="28" borderId="13" xfId="0" applyFont="1" applyFill="1" applyBorder="1" applyAlignment="1">
      <alignment vertical="center"/>
    </xf>
    <xf numFmtId="180" fontId="34" fillId="28" borderId="10" xfId="0" applyNumberFormat="1" applyFont="1" applyFill="1" applyBorder="1" applyAlignment="1">
      <alignment horizontal="center" vertical="center"/>
    </xf>
    <xf numFmtId="14" fontId="34" fillId="28" borderId="10" xfId="0" applyNumberFormat="1" applyFont="1" applyFill="1" applyBorder="1" applyAlignment="1">
      <alignment horizontal="center" vertical="center"/>
    </xf>
    <xf numFmtId="10" fontId="37" fillId="28" borderId="10" xfId="0" applyNumberFormat="1" applyFont="1" applyFill="1" applyBorder="1" applyAlignment="1">
      <alignment horizontal="center" vertical="center"/>
    </xf>
    <xf numFmtId="0" fontId="37" fillId="28" borderId="10" xfId="0" applyNumberFormat="1" applyFont="1" applyFill="1" applyBorder="1" applyAlignment="1">
      <alignment horizontal="center" vertical="center"/>
    </xf>
    <xf numFmtId="0" fontId="34" fillId="28" borderId="10" xfId="0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/>
    </xf>
    <xf numFmtId="179" fontId="34" fillId="0" borderId="10" xfId="0" applyNumberFormat="1" applyFont="1" applyFill="1" applyBorder="1" applyAlignment="1">
      <alignment horizontal="center" vertical="center"/>
    </xf>
    <xf numFmtId="179" fontId="37" fillId="28" borderId="10" xfId="0" applyNumberFormat="1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right" vertical="center"/>
    </xf>
    <xf numFmtId="176" fontId="29" fillId="24" borderId="10" xfId="0" applyNumberFormat="1" applyFont="1" applyFill="1" applyBorder="1" applyAlignment="1">
      <alignment horizontal="center" vertical="center" wrapText="1"/>
    </xf>
    <xf numFmtId="179" fontId="29" fillId="24" borderId="10" xfId="0" applyNumberFormat="1" applyFont="1" applyFill="1" applyBorder="1" applyAlignment="1">
      <alignment horizontal="center" vertical="center" wrapText="1" shrinkToFit="1"/>
    </xf>
    <xf numFmtId="179" fontId="28" fillId="0" borderId="10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34" fillId="45" borderId="20" xfId="0" applyFont="1" applyFill="1" applyBorder="1" applyAlignment="1">
      <alignment horizontal="right" vertical="center"/>
    </xf>
    <xf numFmtId="0" fontId="34" fillId="0" borderId="89" xfId="0" applyFont="1" applyBorder="1" applyAlignment="1">
      <alignment horizontal="right" vertical="center"/>
    </xf>
    <xf numFmtId="0" fontId="34" fillId="0" borderId="89" xfId="0" applyFont="1" applyFill="1" applyBorder="1" applyAlignment="1">
      <alignment horizontal="right" vertical="center"/>
    </xf>
    <xf numFmtId="0" fontId="28" fillId="44" borderId="89" xfId="0" applyFont="1" applyFill="1" applyBorder="1" applyAlignment="1">
      <alignment horizontal="right" vertical="center"/>
    </xf>
    <xf numFmtId="0" fontId="28" fillId="0" borderId="89" xfId="43" applyFont="1" applyBorder="1" applyAlignment="1">
      <alignment horizontal="right" vertical="center"/>
    </xf>
    <xf numFmtId="0" fontId="34" fillId="29" borderId="12" xfId="0" applyFont="1" applyFill="1" applyBorder="1" applyAlignment="1">
      <alignment horizontal="left" vertical="center"/>
    </xf>
    <xf numFmtId="0" fontId="34" fillId="29" borderId="13" xfId="0" applyFont="1" applyFill="1" applyBorder="1" applyAlignment="1">
      <alignment horizontal="left" vertical="center"/>
    </xf>
    <xf numFmtId="14" fontId="34" fillId="29" borderId="10" xfId="0" applyNumberFormat="1" applyFont="1" applyFill="1" applyBorder="1" applyAlignment="1">
      <alignment horizontal="center" vertical="center"/>
    </xf>
    <xf numFmtId="10" fontId="37" fillId="29" borderId="10" xfId="0" applyNumberFormat="1" applyFont="1" applyFill="1" applyBorder="1" applyAlignment="1">
      <alignment horizontal="center" vertical="center"/>
    </xf>
    <xf numFmtId="9" fontId="37" fillId="29" borderId="10" xfId="0" applyNumberFormat="1" applyFont="1" applyFill="1" applyBorder="1" applyAlignment="1">
      <alignment horizontal="center" vertical="center"/>
    </xf>
    <xf numFmtId="0" fontId="37" fillId="25" borderId="39" xfId="0" applyFont="1" applyFill="1" applyBorder="1" applyAlignment="1">
      <alignment horizontal="left" vertical="center"/>
    </xf>
    <xf numFmtId="0" fontId="37" fillId="25" borderId="40" xfId="0" applyFont="1" applyFill="1" applyBorder="1" applyAlignment="1">
      <alignment horizontal="left" vertical="center"/>
    </xf>
    <xf numFmtId="0" fontId="37" fillId="25" borderId="41" xfId="0" applyFont="1" applyFill="1" applyBorder="1" applyAlignment="1">
      <alignment horizontal="left" vertical="center"/>
    </xf>
    <xf numFmtId="14" fontId="37" fillId="25" borderId="42" xfId="0" applyNumberFormat="1" applyFont="1" applyFill="1" applyBorder="1" applyAlignment="1">
      <alignment horizontal="center" vertical="center"/>
    </xf>
    <xf numFmtId="14" fontId="34" fillId="25" borderId="42" xfId="0" applyNumberFormat="1" applyFont="1" applyFill="1" applyBorder="1" applyAlignment="1">
      <alignment horizontal="center" vertical="center"/>
    </xf>
    <xf numFmtId="10" fontId="37" fillId="25" borderId="42" xfId="0" applyNumberFormat="1" applyFont="1" applyFill="1" applyBorder="1" applyAlignment="1">
      <alignment horizontal="center" vertical="center"/>
    </xf>
    <xf numFmtId="9" fontId="37" fillId="25" borderId="42" xfId="0" applyNumberFormat="1" applyFont="1" applyFill="1" applyBorder="1" applyAlignment="1">
      <alignment horizontal="center" vertical="center"/>
    </xf>
    <xf numFmtId="179" fontId="37" fillId="25" borderId="42" xfId="0" applyNumberFormat="1" applyFont="1" applyFill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4" fillId="40" borderId="12" xfId="0" applyFont="1" applyFill="1" applyBorder="1" applyAlignment="1">
      <alignment horizontal="left" vertical="center"/>
    </xf>
    <xf numFmtId="0" fontId="34" fillId="40" borderId="13" xfId="0" applyFont="1" applyFill="1" applyBorder="1" applyAlignment="1">
      <alignment horizontal="left" vertical="center"/>
    </xf>
    <xf numFmtId="14" fontId="34" fillId="40" borderId="10" xfId="0" applyNumberFormat="1" applyFont="1" applyFill="1" applyBorder="1" applyAlignment="1">
      <alignment horizontal="center" vertical="center"/>
    </xf>
    <xf numFmtId="10" fontId="37" fillId="40" borderId="10" xfId="0" applyNumberFormat="1" applyFont="1" applyFill="1" applyBorder="1" applyAlignment="1">
      <alignment horizontal="center" vertical="center"/>
    </xf>
    <xf numFmtId="9" fontId="37" fillId="40" borderId="10" xfId="0" applyNumberFormat="1" applyFont="1" applyFill="1" applyBorder="1" applyAlignment="1">
      <alignment horizontal="center" vertical="center"/>
    </xf>
    <xf numFmtId="179" fontId="37" fillId="40" borderId="10" xfId="0" applyNumberFormat="1" applyFont="1" applyFill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34" fillId="40" borderId="58" xfId="0" applyFont="1" applyFill="1" applyBorder="1" applyAlignment="1">
      <alignment horizontal="left" vertical="center"/>
    </xf>
    <xf numFmtId="0" fontId="34" fillId="40" borderId="59" xfId="0" applyFont="1" applyFill="1" applyBorder="1" applyAlignment="1">
      <alignment horizontal="left" vertical="center"/>
    </xf>
    <xf numFmtId="14" fontId="34" fillId="40" borderId="60" xfId="0" applyNumberFormat="1" applyFont="1" applyFill="1" applyBorder="1" applyAlignment="1">
      <alignment horizontal="center" vertical="center"/>
    </xf>
    <xf numFmtId="10" fontId="37" fillId="40" borderId="60" xfId="0" applyNumberFormat="1" applyFont="1" applyFill="1" applyBorder="1" applyAlignment="1">
      <alignment horizontal="center" vertical="center"/>
    </xf>
    <xf numFmtId="9" fontId="37" fillId="40" borderId="60" xfId="0" applyNumberFormat="1" applyFont="1" applyFill="1" applyBorder="1" applyAlignment="1">
      <alignment horizontal="center" vertical="center"/>
    </xf>
    <xf numFmtId="179" fontId="37" fillId="40" borderId="60" xfId="0" applyNumberFormat="1" applyFont="1" applyFill="1" applyBorder="1" applyAlignment="1">
      <alignment horizontal="center" vertical="center"/>
    </xf>
    <xf numFmtId="9" fontId="28" fillId="0" borderId="75" xfId="0" applyNumberFormat="1" applyFont="1" applyFill="1" applyBorder="1" applyAlignment="1">
      <alignment horizontal="right" vertical="center"/>
    </xf>
    <xf numFmtId="9" fontId="28" fillId="0" borderId="44" xfId="0" applyNumberFormat="1" applyFont="1" applyFill="1" applyBorder="1" applyAlignment="1">
      <alignment horizontal="right" vertical="center"/>
    </xf>
    <xf numFmtId="9" fontId="28" fillId="0" borderId="46" xfId="0" applyNumberFormat="1" applyFont="1" applyFill="1" applyBorder="1" applyAlignment="1">
      <alignment horizontal="right" vertical="center"/>
    </xf>
    <xf numFmtId="9" fontId="28" fillId="0" borderId="48" xfId="0" applyNumberFormat="1" applyFont="1" applyFill="1" applyBorder="1" applyAlignment="1">
      <alignment horizontal="right" vertical="center"/>
    </xf>
    <xf numFmtId="9" fontId="28" fillId="0" borderId="47" xfId="0" applyNumberFormat="1" applyFont="1" applyFill="1" applyBorder="1" applyAlignment="1">
      <alignment horizontal="right" vertical="center"/>
    </xf>
    <xf numFmtId="9" fontId="28" fillId="0" borderId="43" xfId="0" applyNumberFormat="1" applyFont="1" applyFill="1" applyBorder="1" applyAlignment="1">
      <alignment horizontal="right" vertical="center"/>
    </xf>
    <xf numFmtId="9" fontId="28" fillId="0" borderId="45" xfId="0" applyNumberFormat="1" applyFont="1" applyFill="1" applyBorder="1" applyAlignment="1">
      <alignment horizontal="right" vertical="center"/>
    </xf>
    <xf numFmtId="9" fontId="28" fillId="0" borderId="52" xfId="0" applyNumberFormat="1" applyFont="1" applyFill="1" applyBorder="1" applyAlignment="1">
      <alignment horizontal="right" vertical="center"/>
    </xf>
    <xf numFmtId="9" fontId="28" fillId="0" borderId="51" xfId="0" applyNumberFormat="1" applyFont="1" applyFill="1" applyBorder="1" applyAlignment="1">
      <alignment horizontal="right" vertical="center"/>
    </xf>
    <xf numFmtId="9" fontId="28" fillId="0" borderId="103" xfId="0" applyNumberFormat="1" applyFont="1" applyFill="1" applyBorder="1" applyAlignment="1">
      <alignment horizontal="right" vertical="center"/>
    </xf>
    <xf numFmtId="9" fontId="28" fillId="0" borderId="22" xfId="0" applyNumberFormat="1" applyFont="1" applyFill="1" applyBorder="1" applyAlignment="1">
      <alignment horizontal="right" vertical="center"/>
    </xf>
    <xf numFmtId="9" fontId="28" fillId="0" borderId="19" xfId="0" applyNumberFormat="1" applyFont="1" applyFill="1" applyBorder="1" applyAlignment="1">
      <alignment horizontal="right" vertical="center"/>
    </xf>
    <xf numFmtId="9" fontId="28" fillId="0" borderId="15" xfId="0" applyNumberFormat="1" applyFont="1" applyFill="1" applyBorder="1" applyAlignment="1">
      <alignment horizontal="right" vertical="center"/>
    </xf>
    <xf numFmtId="9" fontId="28" fillId="0" borderId="31" xfId="0" applyNumberFormat="1" applyFont="1" applyFill="1" applyBorder="1" applyAlignment="1">
      <alignment horizontal="right" vertical="center"/>
    </xf>
    <xf numFmtId="9" fontId="28" fillId="0" borderId="89" xfId="0" applyNumberFormat="1" applyFont="1" applyFill="1" applyBorder="1" applyAlignment="1">
      <alignment horizontal="right" vertical="center"/>
    </xf>
    <xf numFmtId="9" fontId="28" fillId="0" borderId="23" xfId="0" applyNumberFormat="1" applyFont="1" applyFill="1" applyBorder="1" applyAlignment="1">
      <alignment horizontal="right" vertical="center"/>
    </xf>
    <xf numFmtId="9" fontId="38" fillId="0" borderId="15" xfId="40" applyNumberFormat="1" applyFont="1" applyFill="1" applyBorder="1" applyAlignment="1">
      <alignment horizontal="right" vertical="center"/>
    </xf>
    <xf numFmtId="9" fontId="39" fillId="0" borderId="22" xfId="40" applyNumberFormat="1" applyFont="1" applyFill="1" applyBorder="1" applyAlignment="1">
      <alignment horizontal="right" vertical="center"/>
    </xf>
    <xf numFmtId="9" fontId="38" fillId="0" borderId="20" xfId="40" applyNumberFormat="1" applyFont="1" applyFill="1" applyBorder="1" applyAlignment="1">
      <alignment horizontal="right" vertical="center"/>
    </xf>
    <xf numFmtId="9" fontId="28" fillId="0" borderId="17" xfId="0" applyNumberFormat="1" applyFont="1" applyFill="1" applyBorder="1" applyAlignment="1">
      <alignment horizontal="right" vertical="center"/>
    </xf>
    <xf numFmtId="9" fontId="28" fillId="0" borderId="24" xfId="0" applyNumberFormat="1" applyFont="1" applyFill="1" applyBorder="1" applyAlignment="1">
      <alignment horizontal="right" vertical="center"/>
    </xf>
    <xf numFmtId="9" fontId="28" fillId="0" borderId="30" xfId="0" applyNumberFormat="1" applyFont="1" applyFill="1" applyBorder="1" applyAlignment="1">
      <alignment horizontal="right" vertical="center"/>
    </xf>
    <xf numFmtId="9" fontId="28" fillId="42" borderId="21" xfId="0" applyNumberFormat="1" applyFont="1" applyFill="1" applyBorder="1" applyAlignment="1">
      <alignment horizontal="right" vertical="center"/>
    </xf>
    <xf numFmtId="9" fontId="28" fillId="42" borderId="30" xfId="0" applyNumberFormat="1" applyFont="1" applyFill="1" applyBorder="1" applyAlignment="1">
      <alignment horizontal="right" vertical="center"/>
    </xf>
    <xf numFmtId="9" fontId="28" fillId="42" borderId="24" xfId="0" applyNumberFormat="1" applyFont="1" applyFill="1" applyBorder="1" applyAlignment="1">
      <alignment horizontal="right" vertical="center"/>
    </xf>
    <xf numFmtId="9" fontId="28" fillId="42" borderId="17" xfId="0" applyNumberFormat="1" applyFont="1" applyFill="1" applyBorder="1" applyAlignment="1">
      <alignment horizontal="right" vertical="center"/>
    </xf>
    <xf numFmtId="9" fontId="28" fillId="0" borderId="20" xfId="0" applyNumberFormat="1" applyFont="1" applyFill="1" applyBorder="1" applyAlignment="1">
      <alignment horizontal="right" vertical="center"/>
    </xf>
    <xf numFmtId="9" fontId="28" fillId="0" borderId="87" xfId="0" applyNumberFormat="1" applyFont="1" applyFill="1" applyBorder="1" applyAlignment="1">
      <alignment horizontal="right" vertical="center"/>
    </xf>
    <xf numFmtId="9" fontId="38" fillId="0" borderId="22" xfId="40" applyNumberFormat="1" applyFont="1" applyFill="1" applyBorder="1" applyAlignment="1">
      <alignment horizontal="right" vertical="center"/>
    </xf>
    <xf numFmtId="9" fontId="38" fillId="0" borderId="19" xfId="40" applyNumberFormat="1" applyFont="1" applyFill="1" applyBorder="1" applyAlignment="1">
      <alignment horizontal="right" vertical="center"/>
    </xf>
    <xf numFmtId="9" fontId="38" fillId="0" borderId="31" xfId="40" applyNumberFormat="1" applyFont="1" applyFill="1" applyBorder="1" applyAlignment="1">
      <alignment horizontal="right" vertical="center"/>
    </xf>
    <xf numFmtId="9" fontId="28" fillId="42" borderId="20" xfId="0" applyNumberFormat="1" applyFont="1" applyFill="1" applyBorder="1" applyAlignment="1">
      <alignment horizontal="right" vertical="center"/>
    </xf>
    <xf numFmtId="9" fontId="28" fillId="0" borderId="61" xfId="0" applyNumberFormat="1" applyFont="1" applyFill="1" applyBorder="1" applyAlignment="1">
      <alignment horizontal="right" vertical="center"/>
    </xf>
    <xf numFmtId="9" fontId="28" fillId="0" borderId="62" xfId="0" applyNumberFormat="1" applyFont="1" applyFill="1" applyBorder="1" applyAlignment="1">
      <alignment horizontal="right" vertical="center"/>
    </xf>
    <xf numFmtId="9" fontId="28" fillId="0" borderId="63" xfId="0" applyNumberFormat="1" applyFont="1" applyFill="1" applyBorder="1" applyAlignment="1">
      <alignment horizontal="right" vertical="center"/>
    </xf>
    <xf numFmtId="9" fontId="38" fillId="0" borderId="63" xfId="40" applyNumberFormat="1" applyFont="1" applyFill="1" applyBorder="1" applyAlignment="1">
      <alignment horizontal="right" vertical="center"/>
    </xf>
    <xf numFmtId="9" fontId="38" fillId="0" borderId="61" xfId="40" applyNumberFormat="1" applyFont="1" applyFill="1" applyBorder="1" applyAlignment="1">
      <alignment horizontal="right" vertical="center"/>
    </xf>
    <xf numFmtId="9" fontId="38" fillId="0" borderId="62" xfId="40" applyNumberFormat="1" applyFont="1" applyFill="1" applyBorder="1" applyAlignment="1">
      <alignment horizontal="right" vertical="center"/>
    </xf>
    <xf numFmtId="9" fontId="38" fillId="0" borderId="65" xfId="40" applyNumberFormat="1" applyFont="1" applyFill="1" applyBorder="1" applyAlignment="1">
      <alignment horizontal="right" vertical="center"/>
    </xf>
    <xf numFmtId="9" fontId="28" fillId="0" borderId="64" xfId="0" applyNumberFormat="1" applyFont="1" applyFill="1" applyBorder="1" applyAlignment="1">
      <alignment horizontal="right" vertical="center"/>
    </xf>
    <xf numFmtId="9" fontId="28" fillId="42" borderId="62" xfId="0" applyNumberFormat="1" applyFont="1" applyFill="1" applyBorder="1" applyAlignment="1">
      <alignment horizontal="right" vertical="center"/>
    </xf>
    <xf numFmtId="9" fontId="28" fillId="42" borderId="63" xfId="0" applyNumberFormat="1" applyFont="1" applyFill="1" applyBorder="1" applyAlignment="1">
      <alignment horizontal="right" vertical="center"/>
    </xf>
    <xf numFmtId="181" fontId="28" fillId="0" borderId="47" xfId="0" applyNumberFormat="1" applyFont="1" applyBorder="1" applyAlignment="1">
      <alignment horizontal="right" vertical="center"/>
    </xf>
    <xf numFmtId="181" fontId="28" fillId="0" borderId="46" xfId="0" applyNumberFormat="1" applyFont="1" applyBorder="1" applyAlignment="1">
      <alignment horizontal="right" vertical="center"/>
    </xf>
    <xf numFmtId="181" fontId="28" fillId="0" borderId="48" xfId="0" applyNumberFormat="1" applyFont="1" applyBorder="1" applyAlignment="1">
      <alignment horizontal="right" vertical="center"/>
    </xf>
    <xf numFmtId="181" fontId="28" fillId="0" borderId="43" xfId="0" applyNumberFormat="1" applyFont="1" applyBorder="1" applyAlignment="1">
      <alignment horizontal="right" vertical="center"/>
    </xf>
    <xf numFmtId="181" fontId="28" fillId="0" borderId="44" xfId="0" applyNumberFormat="1" applyFont="1" applyBorder="1" applyAlignment="1">
      <alignment horizontal="right" vertical="center"/>
    </xf>
    <xf numFmtId="181" fontId="28" fillId="0" borderId="51" xfId="0" applyNumberFormat="1" applyFont="1" applyBorder="1" applyAlignment="1">
      <alignment horizontal="right" vertical="center"/>
    </xf>
    <xf numFmtId="181" fontId="28" fillId="0" borderId="103" xfId="0" applyNumberFormat="1" applyFont="1" applyBorder="1" applyAlignment="1">
      <alignment horizontal="right" vertical="center"/>
    </xf>
    <xf numFmtId="181" fontId="28" fillId="0" borderId="45" xfId="0" applyNumberFormat="1" applyFont="1" applyBorder="1" applyAlignment="1">
      <alignment horizontal="right" vertical="center"/>
    </xf>
    <xf numFmtId="181" fontId="28" fillId="0" borderId="52" xfId="0" applyNumberFormat="1" applyFont="1" applyBorder="1" applyAlignment="1">
      <alignment horizontal="right" vertical="center"/>
    </xf>
    <xf numFmtId="181" fontId="28" fillId="43" borderId="24" xfId="0" applyNumberFormat="1" applyFont="1" applyFill="1" applyBorder="1" applyAlignment="1">
      <alignment horizontal="right" vertical="center"/>
    </xf>
    <xf numFmtId="181" fontId="28" fillId="43" borderId="17" xfId="0" applyNumberFormat="1" applyFont="1" applyFill="1" applyBorder="1" applyAlignment="1">
      <alignment horizontal="right" vertical="center"/>
    </xf>
    <xf numFmtId="181" fontId="28" fillId="43" borderId="30" xfId="0" applyNumberFormat="1" applyFont="1" applyFill="1" applyBorder="1" applyAlignment="1">
      <alignment horizontal="right" vertical="center"/>
    </xf>
    <xf numFmtId="181" fontId="28" fillId="43" borderId="21" xfId="0" applyNumberFormat="1" applyFont="1" applyFill="1" applyBorder="1" applyAlignment="1">
      <alignment horizontal="right" vertical="center"/>
    </xf>
    <xf numFmtId="181" fontId="28" fillId="43" borderId="20" xfId="0" applyNumberFormat="1" applyFont="1" applyFill="1" applyBorder="1" applyAlignment="1">
      <alignment horizontal="right" vertical="center"/>
    </xf>
    <xf numFmtId="181" fontId="28" fillId="43" borderId="19" xfId="0" applyNumberFormat="1" applyFont="1" applyFill="1" applyBorder="1" applyAlignment="1">
      <alignment horizontal="right" vertical="center"/>
    </xf>
    <xf numFmtId="181" fontId="28" fillId="43" borderId="89" xfId="0" applyNumberFormat="1" applyFont="1" applyFill="1" applyBorder="1" applyAlignment="1">
      <alignment horizontal="right" vertical="center"/>
    </xf>
    <xf numFmtId="181" fontId="28" fillId="0" borderId="19" xfId="0" applyNumberFormat="1" applyFont="1" applyBorder="1" applyAlignment="1">
      <alignment horizontal="right" vertical="center"/>
    </xf>
    <xf numFmtId="181" fontId="28" fillId="0" borderId="15" xfId="0" applyNumberFormat="1" applyFont="1" applyBorder="1" applyAlignment="1">
      <alignment horizontal="right" vertical="center"/>
    </xf>
    <xf numFmtId="181" fontId="28" fillId="0" borderId="23" xfId="0" applyNumberFormat="1" applyFont="1" applyBorder="1" applyAlignment="1">
      <alignment horizontal="right" vertical="center"/>
    </xf>
    <xf numFmtId="181" fontId="28" fillId="0" borderId="24" xfId="0" applyNumberFormat="1" applyFont="1" applyBorder="1" applyAlignment="1">
      <alignment horizontal="right" vertical="center"/>
    </xf>
    <xf numFmtId="181" fontId="28" fillId="0" borderId="17" xfId="0" applyNumberFormat="1" applyFont="1" applyBorder="1" applyAlignment="1">
      <alignment horizontal="right" vertical="center"/>
    </xf>
    <xf numFmtId="181" fontId="28" fillId="0" borderId="30" xfId="0" applyNumberFormat="1" applyFont="1" applyBorder="1" applyAlignment="1">
      <alignment horizontal="right" vertical="center"/>
    </xf>
    <xf numFmtId="181" fontId="28" fillId="0" borderId="21" xfId="0" applyNumberFormat="1" applyFont="1" applyBorder="1" applyAlignment="1">
      <alignment horizontal="right" vertical="center"/>
    </xf>
    <xf numFmtId="181" fontId="28" fillId="0" borderId="20" xfId="0" applyNumberFormat="1" applyFont="1" applyBorder="1" applyAlignment="1">
      <alignment horizontal="right" vertical="center"/>
    </xf>
    <xf numFmtId="181" fontId="28" fillId="0" borderId="89" xfId="0" applyNumberFormat="1" applyFont="1" applyBorder="1" applyAlignment="1">
      <alignment horizontal="right" vertical="center"/>
    </xf>
    <xf numFmtId="181" fontId="28" fillId="41" borderId="17" xfId="0" applyNumberFormat="1" applyFont="1" applyFill="1" applyBorder="1" applyAlignment="1">
      <alignment horizontal="right" vertical="center"/>
    </xf>
    <xf numFmtId="181" fontId="28" fillId="41" borderId="89" xfId="0" applyNumberFormat="1" applyFont="1" applyFill="1" applyBorder="1" applyAlignment="1">
      <alignment horizontal="right" vertical="center"/>
    </xf>
    <xf numFmtId="181" fontId="28" fillId="41" borderId="24" xfId="0" applyNumberFormat="1" applyFont="1" applyFill="1" applyBorder="1" applyAlignment="1">
      <alignment horizontal="right" vertical="center"/>
    </xf>
    <xf numFmtId="181" fontId="28" fillId="41" borderId="15" xfId="0" applyNumberFormat="1" applyFont="1" applyFill="1" applyBorder="1" applyAlignment="1">
      <alignment horizontal="right" vertical="center"/>
    </xf>
    <xf numFmtId="181" fontId="28" fillId="41" borderId="30" xfId="0" applyNumberFormat="1" applyFont="1" applyFill="1" applyBorder="1" applyAlignment="1">
      <alignment horizontal="right" vertical="center"/>
    </xf>
    <xf numFmtId="181" fontId="28" fillId="41" borderId="21" xfId="0" applyNumberFormat="1" applyFont="1" applyFill="1" applyBorder="1" applyAlignment="1">
      <alignment horizontal="right" vertical="center"/>
    </xf>
    <xf numFmtId="181" fontId="28" fillId="41" borderId="20" xfId="0" applyNumberFormat="1" applyFont="1" applyFill="1" applyBorder="1" applyAlignment="1">
      <alignment horizontal="right" vertical="center"/>
    </xf>
    <xf numFmtId="181" fontId="28" fillId="41" borderId="19" xfId="0" applyNumberFormat="1" applyFont="1" applyFill="1" applyBorder="1" applyAlignment="1">
      <alignment horizontal="right" vertical="center"/>
    </xf>
    <xf numFmtId="181" fontId="28" fillId="0" borderId="87" xfId="0" applyNumberFormat="1" applyFont="1" applyBorder="1" applyAlignment="1">
      <alignment horizontal="right" vertical="center"/>
    </xf>
    <xf numFmtId="181" fontId="28" fillId="0" borderId="62" xfId="0" applyNumberFormat="1" applyFont="1" applyBorder="1" applyAlignment="1">
      <alignment horizontal="right" vertical="center"/>
    </xf>
    <xf numFmtId="181" fontId="28" fillId="0" borderId="61" xfId="0" applyNumberFormat="1" applyFont="1" applyBorder="1" applyAlignment="1">
      <alignment horizontal="right" vertical="center"/>
    </xf>
    <xf numFmtId="181" fontId="28" fillId="0" borderId="75" xfId="0" applyNumberFormat="1" applyFont="1" applyBorder="1" applyAlignment="1">
      <alignment horizontal="right" vertical="center"/>
    </xf>
    <xf numFmtId="181" fontId="28" fillId="43" borderId="15" xfId="0" applyNumberFormat="1" applyFont="1" applyFill="1" applyBorder="1" applyAlignment="1">
      <alignment horizontal="right" vertical="center"/>
    </xf>
    <xf numFmtId="181" fontId="28" fillId="41" borderId="22" xfId="0" applyNumberFormat="1" applyFont="1" applyFill="1" applyBorder="1" applyAlignment="1">
      <alignment horizontal="right" vertical="center"/>
    </xf>
    <xf numFmtId="9" fontId="28" fillId="42" borderId="15" xfId="0" applyNumberFormat="1" applyFont="1" applyFill="1" applyBorder="1" applyAlignment="1">
      <alignment horizontal="right" vertical="center"/>
    </xf>
    <xf numFmtId="9" fontId="28" fillId="0" borderId="22" xfId="0" applyNumberFormat="1" applyFont="1" applyBorder="1" applyAlignment="1">
      <alignment horizontal="right" vertical="center"/>
    </xf>
    <xf numFmtId="9" fontId="28" fillId="0" borderId="19" xfId="0" applyNumberFormat="1" applyFont="1" applyBorder="1" applyAlignment="1">
      <alignment horizontal="right" vertical="center"/>
    </xf>
    <xf numFmtId="9" fontId="28" fillId="0" borderId="15" xfId="0" applyNumberFormat="1" applyFont="1" applyBorder="1" applyAlignment="1">
      <alignment horizontal="right" vertical="center"/>
    </xf>
    <xf numFmtId="9" fontId="28" fillId="0" borderId="23" xfId="0" applyNumberFormat="1" applyFont="1" applyBorder="1" applyAlignment="1">
      <alignment horizontal="right" vertical="center"/>
    </xf>
    <xf numFmtId="9" fontId="28" fillId="0" borderId="89" xfId="0" applyNumberFormat="1" applyFont="1" applyBorder="1" applyAlignment="1">
      <alignment horizontal="right" vertical="center"/>
    </xf>
    <xf numFmtId="9" fontId="28" fillId="0" borderId="17" xfId="0" applyNumberFormat="1" applyFont="1" applyBorder="1" applyAlignment="1">
      <alignment horizontal="right" vertical="center"/>
    </xf>
    <xf numFmtId="9" fontId="28" fillId="44" borderId="20" xfId="0" applyNumberFormat="1" applyFont="1" applyFill="1" applyBorder="1" applyAlignment="1">
      <alignment horizontal="right" vertical="center"/>
    </xf>
    <xf numFmtId="9" fontId="28" fillId="44" borderId="17" xfId="0" applyNumberFormat="1" applyFont="1" applyFill="1" applyBorder="1" applyAlignment="1">
      <alignment horizontal="right" vertical="center"/>
    </xf>
    <xf numFmtId="9" fontId="28" fillId="44" borderId="24" xfId="0" applyNumberFormat="1" applyFont="1" applyFill="1" applyBorder="1" applyAlignment="1">
      <alignment horizontal="right" vertical="center"/>
    </xf>
    <xf numFmtId="9" fontId="28" fillId="44" borderId="21" xfId="0" applyNumberFormat="1" applyFont="1" applyFill="1" applyBorder="1" applyAlignment="1">
      <alignment horizontal="right" vertical="center"/>
    </xf>
    <xf numFmtId="9" fontId="28" fillId="0" borderId="24" xfId="0" applyNumberFormat="1" applyFont="1" applyBorder="1" applyAlignment="1">
      <alignment horizontal="right" vertical="center"/>
    </xf>
    <xf numFmtId="9" fontId="28" fillId="0" borderId="30" xfId="0" applyNumberFormat="1" applyFont="1" applyBorder="1" applyAlignment="1">
      <alignment horizontal="right" vertical="center"/>
    </xf>
    <xf numFmtId="9" fontId="28" fillId="0" borderId="21" xfId="0" applyNumberFormat="1" applyFont="1" applyBorder="1" applyAlignment="1">
      <alignment horizontal="right" vertical="center"/>
    </xf>
    <xf numFmtId="9" fontId="28" fillId="0" borderId="20" xfId="0" applyNumberFormat="1" applyFont="1" applyBorder="1" applyAlignment="1">
      <alignment horizontal="right" vertical="center"/>
    </xf>
    <xf numFmtId="182" fontId="28" fillId="0" borderId="20" xfId="0" applyNumberFormat="1" applyFont="1" applyBorder="1" applyAlignment="1">
      <alignment horizontal="right" vertical="center"/>
    </xf>
    <xf numFmtId="182" fontId="28" fillId="0" borderId="17" xfId="0" applyNumberFormat="1" applyFont="1" applyBorder="1" applyAlignment="1">
      <alignment horizontal="right" vertical="center"/>
    </xf>
    <xf numFmtId="182" fontId="28" fillId="0" borderId="24" xfId="0" applyNumberFormat="1" applyFont="1" applyBorder="1" applyAlignment="1">
      <alignment horizontal="right" vertical="center"/>
    </xf>
    <xf numFmtId="182" fontId="28" fillId="42" borderId="21" xfId="0" applyNumberFormat="1" applyFont="1" applyFill="1" applyBorder="1" applyAlignment="1">
      <alignment horizontal="right" vertical="center"/>
    </xf>
    <xf numFmtId="182" fontId="28" fillId="42" borderId="20" xfId="0" applyNumberFormat="1" applyFont="1" applyFill="1" applyBorder="1" applyAlignment="1">
      <alignment horizontal="right" vertical="center"/>
    </xf>
    <xf numFmtId="182" fontId="28" fillId="42" borderId="17" xfId="0" applyNumberFormat="1" applyFont="1" applyFill="1" applyBorder="1" applyAlignment="1">
      <alignment horizontal="right" vertical="center"/>
    </xf>
    <xf numFmtId="182" fontId="28" fillId="42" borderId="24" xfId="0" applyNumberFormat="1" applyFont="1" applyFill="1" applyBorder="1" applyAlignment="1">
      <alignment horizontal="right" vertical="center"/>
    </xf>
    <xf numFmtId="182" fontId="28" fillId="42" borderId="30" xfId="0" applyNumberFormat="1" applyFont="1" applyFill="1" applyBorder="1" applyAlignment="1">
      <alignment horizontal="right" vertical="center"/>
    </xf>
    <xf numFmtId="182" fontId="28" fillId="0" borderId="19" xfId="0" applyNumberFormat="1" applyFont="1" applyBorder="1" applyAlignment="1">
      <alignment horizontal="right" vertical="center"/>
    </xf>
    <xf numFmtId="182" fontId="28" fillId="0" borderId="89" xfId="0" applyNumberFormat="1" applyFont="1" applyBorder="1" applyAlignment="1">
      <alignment horizontal="right" vertical="center"/>
    </xf>
    <xf numFmtId="182" fontId="28" fillId="0" borderId="15" xfId="0" applyNumberFormat="1" applyFont="1" applyBorder="1" applyAlignment="1">
      <alignment horizontal="right" vertical="center"/>
    </xf>
    <xf numFmtId="182" fontId="28" fillId="0" borderId="23" xfId="0" applyNumberFormat="1" applyFont="1" applyBorder="1" applyAlignment="1">
      <alignment horizontal="right" vertical="center"/>
    </xf>
    <xf numFmtId="182" fontId="28" fillId="0" borderId="21" xfId="0" applyNumberFormat="1" applyFont="1" applyBorder="1" applyAlignment="1">
      <alignment horizontal="right" vertical="center"/>
    </xf>
    <xf numFmtId="182" fontId="28" fillId="0" borderId="30" xfId="0" applyNumberFormat="1" applyFont="1" applyBorder="1" applyAlignment="1">
      <alignment horizontal="right" vertical="center"/>
    </xf>
    <xf numFmtId="182" fontId="28" fillId="0" borderId="22" xfId="0" applyNumberFormat="1" applyFont="1" applyBorder="1" applyAlignment="1">
      <alignment horizontal="right" vertical="center"/>
    </xf>
    <xf numFmtId="182" fontId="38" fillId="0" borderId="20" xfId="40" applyNumberFormat="1" applyFont="1" applyFill="1" applyBorder="1" applyAlignment="1">
      <alignment horizontal="right" vertical="center"/>
    </xf>
    <xf numFmtId="182" fontId="28" fillId="44" borderId="19" xfId="0" applyNumberFormat="1" applyFont="1" applyFill="1" applyBorder="1" applyAlignment="1">
      <alignment horizontal="right" vertical="center"/>
    </xf>
    <xf numFmtId="182" fontId="28" fillId="44" borderId="17" xfId="0" applyNumberFormat="1" applyFont="1" applyFill="1" applyBorder="1" applyAlignment="1">
      <alignment horizontal="right" vertical="center"/>
    </xf>
    <xf numFmtId="182" fontId="28" fillId="44" borderId="93" xfId="0" applyNumberFormat="1" applyFont="1" applyFill="1" applyBorder="1" applyAlignment="1">
      <alignment horizontal="right" vertical="center"/>
    </xf>
    <xf numFmtId="182" fontId="28" fillId="42" borderId="15" xfId="0" applyNumberFormat="1" applyFont="1" applyFill="1" applyBorder="1" applyAlignment="1">
      <alignment horizontal="right" vertical="center"/>
    </xf>
    <xf numFmtId="182" fontId="28" fillId="0" borderId="87" xfId="0" applyNumberFormat="1" applyFont="1" applyBorder="1" applyAlignment="1">
      <alignment horizontal="right" vertical="center"/>
    </xf>
    <xf numFmtId="9" fontId="28" fillId="0" borderId="22" xfId="43" applyNumberFormat="1" applyFont="1" applyBorder="1" applyAlignment="1">
      <alignment horizontal="right" vertical="center"/>
    </xf>
    <xf numFmtId="9" fontId="28" fillId="0" borderId="19" xfId="43" applyNumberFormat="1" applyFont="1" applyBorder="1" applyAlignment="1">
      <alignment horizontal="right" vertical="center"/>
    </xf>
    <xf numFmtId="9" fontId="28" fillId="0" borderId="15" xfId="43" applyNumberFormat="1" applyFont="1" applyBorder="1" applyAlignment="1">
      <alignment horizontal="right" vertical="center"/>
    </xf>
    <xf numFmtId="9" fontId="28" fillId="0" borderId="17" xfId="43" applyNumberFormat="1" applyFont="1" applyBorder="1" applyAlignment="1">
      <alignment horizontal="right" vertical="center"/>
    </xf>
    <xf numFmtId="9" fontId="28" fillId="42" borderId="20" xfId="43" applyNumberFormat="1" applyFont="1" applyFill="1" applyBorder="1" applyAlignment="1">
      <alignment horizontal="right" vertical="center"/>
    </xf>
    <xf numFmtId="9" fontId="28" fillId="42" borderId="17" xfId="43" applyNumberFormat="1" applyFont="1" applyFill="1" applyBorder="1" applyAlignment="1">
      <alignment horizontal="right" vertical="center"/>
    </xf>
    <xf numFmtId="9" fontId="28" fillId="0" borderId="24" xfId="43" applyNumberFormat="1" applyFont="1" applyBorder="1" applyAlignment="1">
      <alignment horizontal="right" vertical="center"/>
    </xf>
    <xf numFmtId="9" fontId="28" fillId="0" borderId="21" xfId="43" applyNumberFormat="1" applyFont="1" applyBorder="1" applyAlignment="1">
      <alignment horizontal="right" vertical="center"/>
    </xf>
    <xf numFmtId="9" fontId="28" fillId="0" borderId="20" xfId="43" applyNumberFormat="1" applyFont="1" applyBorder="1" applyAlignment="1">
      <alignment horizontal="right" vertical="center"/>
    </xf>
    <xf numFmtId="9" fontId="28" fillId="0" borderId="30" xfId="43" applyNumberFormat="1" applyFont="1" applyBorder="1" applyAlignment="1">
      <alignment horizontal="right" vertical="center"/>
    </xf>
    <xf numFmtId="9" fontId="28" fillId="0" borderId="89" xfId="43" applyNumberFormat="1" applyFont="1" applyBorder="1" applyAlignment="1">
      <alignment horizontal="right" vertical="center"/>
    </xf>
    <xf numFmtId="9" fontId="28" fillId="0" borderId="23" xfId="43" applyNumberFormat="1" applyFont="1" applyBorder="1" applyAlignment="1">
      <alignment horizontal="right" vertical="center"/>
    </xf>
    <xf numFmtId="9" fontId="28" fillId="42" borderId="24" xfId="43" applyNumberFormat="1" applyFont="1" applyFill="1" applyBorder="1" applyAlignment="1">
      <alignment horizontal="right" vertical="center"/>
    </xf>
    <xf numFmtId="9" fontId="28" fillId="42" borderId="21" xfId="43" applyNumberFormat="1" applyFont="1" applyFill="1" applyBorder="1" applyAlignment="1">
      <alignment horizontal="right" vertical="center"/>
    </xf>
    <xf numFmtId="182" fontId="28" fillId="0" borderId="22" xfId="43" applyNumberFormat="1" applyFont="1" applyBorder="1" applyAlignment="1">
      <alignment horizontal="right" vertical="center"/>
    </xf>
    <xf numFmtId="182" fontId="28" fillId="0" borderId="19" xfId="43" applyNumberFormat="1" applyFont="1" applyBorder="1" applyAlignment="1">
      <alignment horizontal="right" vertical="center"/>
    </xf>
    <xf numFmtId="182" fontId="28" fillId="0" borderId="15" xfId="43" applyNumberFormat="1" applyFont="1" applyBorder="1" applyAlignment="1">
      <alignment horizontal="right" vertical="center"/>
    </xf>
    <xf numFmtId="182" fontId="28" fillId="0" borderId="20" xfId="43" applyNumberFormat="1" applyFont="1" applyBorder="1" applyAlignment="1">
      <alignment horizontal="right" vertical="center"/>
    </xf>
    <xf numFmtId="182" fontId="28" fillId="0" borderId="30" xfId="43" applyNumberFormat="1" applyFont="1" applyBorder="1" applyAlignment="1">
      <alignment horizontal="right" vertical="center"/>
    </xf>
    <xf numFmtId="182" fontId="28" fillId="42" borderId="17" xfId="43" applyNumberFormat="1" applyFont="1" applyFill="1" applyBorder="1" applyAlignment="1">
      <alignment horizontal="right" vertical="center"/>
    </xf>
    <xf numFmtId="182" fontId="28" fillId="0" borderId="89" xfId="43" applyNumberFormat="1" applyFont="1" applyBorder="1" applyAlignment="1">
      <alignment horizontal="right" vertical="center"/>
    </xf>
    <xf numFmtId="182" fontId="28" fillId="0" borderId="23" xfId="43" applyNumberFormat="1" applyFont="1" applyBorder="1" applyAlignment="1">
      <alignment horizontal="right" vertical="center"/>
    </xf>
    <xf numFmtId="182" fontId="28" fillId="44" borderId="21" xfId="43" applyNumberFormat="1" applyFont="1" applyFill="1" applyBorder="1" applyAlignment="1">
      <alignment horizontal="right" vertical="center"/>
    </xf>
    <xf numFmtId="182" fontId="28" fillId="44" borderId="20" xfId="43" applyNumberFormat="1" applyFont="1" applyFill="1" applyBorder="1" applyAlignment="1">
      <alignment horizontal="right" vertical="center"/>
    </xf>
    <xf numFmtId="182" fontId="28" fillId="44" borderId="17" xfId="43" applyNumberFormat="1" applyFont="1" applyFill="1" applyBorder="1" applyAlignment="1">
      <alignment horizontal="right" vertical="center"/>
    </xf>
    <xf numFmtId="182" fontId="28" fillId="44" borderId="24" xfId="43" applyNumberFormat="1" applyFont="1" applyFill="1" applyBorder="1" applyAlignment="1">
      <alignment horizontal="right" vertical="center"/>
    </xf>
    <xf numFmtId="182" fontId="28" fillId="44" borderId="19" xfId="43" applyNumberFormat="1" applyFont="1" applyFill="1" applyBorder="1" applyAlignment="1">
      <alignment horizontal="right" vertical="center"/>
    </xf>
    <xf numFmtId="182" fontId="28" fillId="44" borderId="89" xfId="43" applyNumberFormat="1" applyFont="1" applyFill="1" applyBorder="1" applyAlignment="1">
      <alignment horizontal="right" vertical="center"/>
    </xf>
    <xf numFmtId="182" fontId="28" fillId="0" borderId="21" xfId="43" applyNumberFormat="1" applyFont="1" applyBorder="1" applyAlignment="1">
      <alignment horizontal="right" vertical="center"/>
    </xf>
    <xf numFmtId="182" fontId="28" fillId="42" borderId="22" xfId="0" applyNumberFormat="1" applyFont="1" applyFill="1" applyBorder="1" applyAlignment="1">
      <alignment horizontal="right" vertical="center"/>
    </xf>
    <xf numFmtId="182" fontId="28" fillId="42" borderId="19" xfId="0" applyNumberFormat="1" applyFont="1" applyFill="1" applyBorder="1" applyAlignment="1">
      <alignment horizontal="right" vertical="center"/>
    </xf>
    <xf numFmtId="182" fontId="34" fillId="0" borderId="21" xfId="0" applyNumberFormat="1" applyFont="1" applyBorder="1" applyAlignment="1">
      <alignment horizontal="right" vertical="center"/>
    </xf>
    <xf numFmtId="182" fontId="34" fillId="0" borderId="20" xfId="0" applyNumberFormat="1" applyFont="1" applyBorder="1" applyAlignment="1">
      <alignment horizontal="right" vertical="center"/>
    </xf>
    <xf numFmtId="182" fontId="34" fillId="0" borderId="15" xfId="0" applyNumberFormat="1" applyFont="1" applyBorder="1" applyAlignment="1">
      <alignment horizontal="right" vertical="center"/>
    </xf>
    <xf numFmtId="182" fontId="34" fillId="0" borderId="17" xfId="0" applyNumberFormat="1" applyFont="1" applyBorder="1" applyAlignment="1">
      <alignment horizontal="right" vertical="center"/>
    </xf>
    <xf numFmtId="182" fontId="34" fillId="0" borderId="17" xfId="0" applyNumberFormat="1" applyFont="1" applyFill="1" applyBorder="1" applyAlignment="1">
      <alignment horizontal="right" vertical="center"/>
    </xf>
    <xf numFmtId="182" fontId="34" fillId="42" borderId="17" xfId="0" applyNumberFormat="1" applyFont="1" applyFill="1" applyBorder="1" applyAlignment="1">
      <alignment horizontal="right" vertical="center"/>
    </xf>
    <xf numFmtId="182" fontId="34" fillId="42" borderId="20" xfId="0" applyNumberFormat="1" applyFont="1" applyFill="1" applyBorder="1" applyAlignment="1">
      <alignment horizontal="right" vertical="center"/>
    </xf>
    <xf numFmtId="182" fontId="34" fillId="42" borderId="24" xfId="0" applyNumberFormat="1" applyFont="1" applyFill="1" applyBorder="1" applyAlignment="1">
      <alignment horizontal="right" vertical="center"/>
    </xf>
    <xf numFmtId="182" fontId="34" fillId="42" borderId="22" xfId="0" applyNumberFormat="1" applyFont="1" applyFill="1" applyBorder="1" applyAlignment="1">
      <alignment horizontal="right" vertical="center"/>
    </xf>
    <xf numFmtId="182" fontId="34" fillId="42" borderId="19" xfId="0" applyNumberFormat="1" applyFont="1" applyFill="1" applyBorder="1" applyAlignment="1">
      <alignment horizontal="right" vertical="center"/>
    </xf>
    <xf numFmtId="182" fontId="34" fillId="42" borderId="15" xfId="0" applyNumberFormat="1" applyFont="1" applyFill="1" applyBorder="1" applyAlignment="1">
      <alignment horizontal="right" vertical="center"/>
    </xf>
    <xf numFmtId="182" fontId="34" fillId="0" borderId="23" xfId="0" applyNumberFormat="1" applyFont="1" applyBorder="1" applyAlignment="1">
      <alignment horizontal="right" vertical="center"/>
    </xf>
    <xf numFmtId="182" fontId="34" fillId="0" borderId="19" xfId="0" applyNumberFormat="1" applyFont="1" applyBorder="1" applyAlignment="1">
      <alignment horizontal="right" vertical="center"/>
    </xf>
    <xf numFmtId="182" fontId="34" fillId="0" borderId="89" xfId="0" applyNumberFormat="1" applyFont="1" applyBorder="1" applyAlignment="1">
      <alignment horizontal="right" vertical="center"/>
    </xf>
    <xf numFmtId="182" fontId="34" fillId="0" borderId="22" xfId="0" applyNumberFormat="1" applyFont="1" applyBorder="1" applyAlignment="1">
      <alignment horizontal="right" vertical="center"/>
    </xf>
    <xf numFmtId="182" fontId="34" fillId="0" borderId="30" xfId="0" applyNumberFormat="1" applyFont="1" applyBorder="1" applyAlignment="1">
      <alignment horizontal="right" vertical="center"/>
    </xf>
    <xf numFmtId="182" fontId="34" fillId="0" borderId="20" xfId="0" applyNumberFormat="1" applyFont="1" applyFill="1" applyBorder="1" applyAlignment="1">
      <alignment horizontal="right" vertical="center"/>
    </xf>
    <xf numFmtId="182" fontId="34" fillId="0" borderId="19" xfId="0" applyNumberFormat="1" applyFont="1" applyFill="1" applyBorder="1" applyAlignment="1">
      <alignment horizontal="right" vertical="center"/>
    </xf>
    <xf numFmtId="182" fontId="34" fillId="0" borderId="15" xfId="0" applyNumberFormat="1" applyFont="1" applyFill="1" applyBorder="1" applyAlignment="1">
      <alignment horizontal="right" vertical="center"/>
    </xf>
    <xf numFmtId="182" fontId="34" fillId="0" borderId="23" xfId="0" applyNumberFormat="1" applyFont="1" applyFill="1" applyBorder="1" applyAlignment="1">
      <alignment horizontal="right" vertical="center"/>
    </xf>
    <xf numFmtId="182" fontId="34" fillId="0" borderId="89" xfId="0" applyNumberFormat="1" applyFont="1" applyFill="1" applyBorder="1" applyAlignment="1">
      <alignment horizontal="right" vertical="center"/>
    </xf>
    <xf numFmtId="182" fontId="34" fillId="0" borderId="22" xfId="0" applyNumberFormat="1" applyFont="1" applyFill="1" applyBorder="1" applyAlignment="1">
      <alignment horizontal="right" vertical="center"/>
    </xf>
    <xf numFmtId="14" fontId="26" fillId="0" borderId="98" xfId="0" applyNumberFormat="1" applyFont="1" applyFill="1" applyBorder="1" applyAlignment="1">
      <alignment horizontal="center" vertical="center"/>
    </xf>
    <xf numFmtId="14" fontId="29" fillId="25" borderId="42" xfId="0" applyNumberFormat="1" applyFont="1" applyFill="1" applyBorder="1" applyAlignment="1">
      <alignment horizontal="center" vertical="center"/>
    </xf>
    <xf numFmtId="181" fontId="34" fillId="42" borderId="20" xfId="0" applyNumberFormat="1" applyFont="1" applyFill="1" applyBorder="1" applyAlignment="1">
      <alignment horizontal="right" vertical="center"/>
    </xf>
    <xf numFmtId="182" fontId="39" fillId="0" borderId="17" xfId="40" applyNumberFormat="1" applyFont="1" applyFill="1" applyBorder="1" applyAlignment="1">
      <alignment horizontal="right" vertical="center"/>
    </xf>
    <xf numFmtId="182" fontId="34" fillId="0" borderId="30" xfId="0" applyNumberFormat="1" applyFont="1" applyFill="1" applyBorder="1" applyAlignment="1">
      <alignment horizontal="right" vertical="center"/>
    </xf>
    <xf numFmtId="182" fontId="34" fillId="42" borderId="21" xfId="0" applyNumberFormat="1" applyFont="1" applyFill="1" applyBorder="1" applyAlignment="1">
      <alignment horizontal="right" vertical="center"/>
    </xf>
    <xf numFmtId="9" fontId="39" fillId="42" borderId="17" xfId="40" applyNumberFormat="1" applyFont="1" applyFill="1" applyBorder="1" applyAlignment="1">
      <alignment horizontal="right" vertical="center"/>
    </xf>
    <xf numFmtId="9" fontId="34" fillId="42" borderId="20" xfId="0" applyNumberFormat="1" applyFont="1" applyFill="1" applyBorder="1" applyAlignment="1">
      <alignment horizontal="right" vertical="center"/>
    </xf>
    <xf numFmtId="9" fontId="34" fillId="42" borderId="17" xfId="0" applyNumberFormat="1" applyFont="1" applyFill="1" applyBorder="1" applyAlignment="1">
      <alignment horizontal="right" vertical="center"/>
    </xf>
    <xf numFmtId="9" fontId="34" fillId="42" borderId="22" xfId="0" applyNumberFormat="1" applyFont="1" applyFill="1" applyBorder="1" applyAlignment="1">
      <alignment horizontal="right" vertical="center"/>
    </xf>
    <xf numFmtId="9" fontId="34" fillId="0" borderId="17" xfId="0" applyNumberFormat="1" applyFont="1" applyFill="1" applyBorder="1" applyAlignment="1">
      <alignment horizontal="right" vertical="center"/>
    </xf>
    <xf numFmtId="9" fontId="34" fillId="0" borderId="22" xfId="0" applyNumberFormat="1" applyFont="1" applyBorder="1" applyAlignment="1">
      <alignment horizontal="right" vertical="center"/>
    </xf>
    <xf numFmtId="9" fontId="34" fillId="0" borderId="19" xfId="0" applyNumberFormat="1" applyFont="1" applyBorder="1" applyAlignment="1">
      <alignment horizontal="right" vertical="center"/>
    </xf>
    <xf numFmtId="9" fontId="34" fillId="42" borderId="30" xfId="0" applyNumberFormat="1" applyFont="1" applyFill="1" applyBorder="1" applyAlignment="1">
      <alignment horizontal="right" vertical="center"/>
    </xf>
    <xf numFmtId="9" fontId="34" fillId="0" borderId="15" xfId="0" applyNumberFormat="1" applyFont="1" applyBorder="1" applyAlignment="1">
      <alignment horizontal="right" vertical="center"/>
    </xf>
    <xf numFmtId="9" fontId="34" fillId="42" borderId="19" xfId="0" applyNumberFormat="1" applyFont="1" applyFill="1" applyBorder="1" applyAlignment="1">
      <alignment horizontal="right" vertical="center"/>
    </xf>
    <xf numFmtId="9" fontId="34" fillId="0" borderId="17" xfId="0" applyNumberFormat="1" applyFont="1" applyBorder="1" applyAlignment="1">
      <alignment horizontal="right" vertical="center"/>
    </xf>
    <xf numFmtId="9" fontId="34" fillId="0" borderId="30" xfId="0" applyNumberFormat="1" applyFont="1" applyFill="1" applyBorder="1" applyAlignment="1">
      <alignment horizontal="right" vertical="center"/>
    </xf>
    <xf numFmtId="0" fontId="28" fillId="39" borderId="11" xfId="0" applyFont="1" applyFill="1" applyBorder="1" applyAlignment="1">
      <alignment horizontal="left" vertical="center"/>
    </xf>
    <xf numFmtId="181" fontId="34" fillId="0" borderId="22" xfId="0" applyNumberFormat="1" applyFont="1" applyBorder="1" applyAlignment="1">
      <alignment horizontal="right" vertical="center"/>
    </xf>
    <xf numFmtId="181" fontId="34" fillId="0" borderId="15" xfId="0" applyNumberFormat="1" applyFont="1" applyBorder="1" applyAlignment="1">
      <alignment horizontal="right" vertical="center"/>
    </xf>
    <xf numFmtId="181" fontId="39" fillId="0" borderId="17" xfId="40" applyNumberFormat="1" applyFont="1" applyFill="1" applyBorder="1" applyAlignment="1">
      <alignment horizontal="right" vertical="center"/>
    </xf>
    <xf numFmtId="181" fontId="34" fillId="0" borderId="20" xfId="0" applyNumberFormat="1" applyFont="1" applyBorder="1" applyAlignment="1">
      <alignment horizontal="right" vertical="center"/>
    </xf>
    <xf numFmtId="181" fontId="34" fillId="0" borderId="30" xfId="0" applyNumberFormat="1" applyFont="1" applyBorder="1" applyAlignment="1">
      <alignment horizontal="right" vertical="center"/>
    </xf>
    <xf numFmtId="181" fontId="34" fillId="0" borderId="17" xfId="0" applyNumberFormat="1" applyFont="1" applyBorder="1" applyAlignment="1">
      <alignment horizontal="right" vertical="center"/>
    </xf>
    <xf numFmtId="181" fontId="34" fillId="0" borderId="24" xfId="0" applyNumberFormat="1" applyFont="1" applyBorder="1" applyAlignment="1">
      <alignment horizontal="right" vertical="center"/>
    </xf>
    <xf numFmtId="181" fontId="34" fillId="0" borderId="21" xfId="0" applyNumberFormat="1" applyFont="1" applyBorder="1" applyAlignment="1">
      <alignment horizontal="right" vertical="center"/>
    </xf>
    <xf numFmtId="181" fontId="34" fillId="0" borderId="17" xfId="0" applyNumberFormat="1" applyFont="1" applyFill="1" applyBorder="1" applyAlignment="1">
      <alignment horizontal="right" vertical="center"/>
    </xf>
    <xf numFmtId="181" fontId="34" fillId="38" borderId="17" xfId="0" applyNumberFormat="1" applyFont="1" applyFill="1" applyBorder="1" applyAlignment="1">
      <alignment horizontal="right" vertical="center"/>
    </xf>
    <xf numFmtId="181" fontId="34" fillId="46" borderId="89" xfId="0" applyNumberFormat="1" applyFont="1" applyFill="1" applyBorder="1" applyAlignment="1">
      <alignment horizontal="right" vertical="center"/>
    </xf>
    <xf numFmtId="176" fontId="35" fillId="24" borderId="60" xfId="0" quotePrefix="1" applyNumberFormat="1" applyFont="1" applyFill="1" applyBorder="1" applyAlignment="1">
      <alignment horizontal="center" vertical="center"/>
    </xf>
    <xf numFmtId="176" fontId="35" fillId="24" borderId="80" xfId="0" quotePrefix="1" applyNumberFormat="1" applyFont="1" applyFill="1" applyBorder="1" applyAlignment="1">
      <alignment horizontal="center" vertical="center"/>
    </xf>
    <xf numFmtId="176" fontId="43" fillId="37" borderId="85" xfId="0" quotePrefix="1" applyNumberFormat="1" applyFont="1" applyFill="1" applyBorder="1" applyAlignment="1">
      <alignment horizontal="center" vertical="center"/>
    </xf>
    <xf numFmtId="176" fontId="43" fillId="37" borderId="86" xfId="0" quotePrefix="1" applyNumberFormat="1" applyFont="1" applyFill="1" applyBorder="1" applyAlignment="1">
      <alignment horizontal="center" vertical="center"/>
    </xf>
    <xf numFmtId="176" fontId="35" fillId="24" borderId="59" xfId="0" quotePrefix="1" applyNumberFormat="1" applyFont="1" applyFill="1" applyBorder="1" applyAlignment="1">
      <alignment horizontal="center" vertical="center"/>
    </xf>
    <xf numFmtId="176" fontId="35" fillId="24" borderId="73" xfId="0" quotePrefix="1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9" fontId="32" fillId="0" borderId="10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34" xfId="0" applyNumberFormat="1" applyFont="1" applyFill="1" applyBorder="1" applyAlignment="1">
      <alignment horizontal="center" vertical="center"/>
    </xf>
    <xf numFmtId="14" fontId="28" fillId="0" borderId="34" xfId="0" applyNumberFormat="1" applyFont="1" applyFill="1" applyBorder="1" applyAlignment="1">
      <alignment horizontal="center" vertical="center"/>
    </xf>
    <xf numFmtId="10" fontId="28" fillId="0" borderId="34" xfId="0" applyNumberFormat="1" applyFont="1" applyFill="1" applyBorder="1" applyAlignment="1">
      <alignment horizontal="center" vertical="center"/>
    </xf>
    <xf numFmtId="9" fontId="32" fillId="0" borderId="34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left" vertical="center"/>
    </xf>
    <xf numFmtId="0" fontId="28" fillId="0" borderId="59" xfId="0" applyNumberFormat="1" applyFont="1" applyFill="1" applyBorder="1" applyAlignment="1">
      <alignment horizontal="center" vertical="center"/>
    </xf>
    <xf numFmtId="0" fontId="28" fillId="0" borderId="60" xfId="0" applyNumberFormat="1" applyFont="1" applyFill="1" applyBorder="1" applyAlignment="1">
      <alignment horizontal="center" vertical="center"/>
    </xf>
    <xf numFmtId="14" fontId="28" fillId="0" borderId="60" xfId="0" applyNumberFormat="1" applyFont="1" applyFill="1" applyBorder="1" applyAlignment="1">
      <alignment horizontal="center" vertical="center"/>
    </xf>
    <xf numFmtId="10" fontId="28" fillId="0" borderId="60" xfId="0" applyNumberFormat="1" applyFont="1" applyFill="1" applyBorder="1" applyAlignment="1">
      <alignment horizontal="center" vertical="center"/>
    </xf>
    <xf numFmtId="9" fontId="32" fillId="0" borderId="60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4" fontId="28" fillId="0" borderId="10" xfId="0" applyNumberFormat="1" applyFont="1" applyFill="1" applyBorder="1" applyAlignment="1">
      <alignment horizontal="left" vertical="center"/>
    </xf>
    <xf numFmtId="180" fontId="28" fillId="0" borderId="10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4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vertical="center"/>
    </xf>
    <xf numFmtId="0" fontId="36" fillId="0" borderId="12" xfId="0" applyFont="1" applyFill="1" applyBorder="1" applyAlignment="1">
      <alignment horizontal="left" vertical="center"/>
    </xf>
    <xf numFmtId="9" fontId="28" fillId="0" borderId="10" xfId="0" applyNumberFormat="1" applyFont="1" applyFill="1" applyBorder="1" applyAlignment="1">
      <alignment horizontal="center" vertical="center"/>
    </xf>
    <xf numFmtId="10" fontId="34" fillId="0" borderId="10" xfId="0" applyNumberFormat="1" applyFont="1" applyFill="1" applyBorder="1" applyAlignment="1">
      <alignment horizontal="center" vertical="center"/>
    </xf>
    <xf numFmtId="9" fontId="34" fillId="0" borderId="10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9" fontId="37" fillId="0" borderId="10" xfId="0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center" vertical="center"/>
    </xf>
    <xf numFmtId="0" fontId="34" fillId="0" borderId="34" xfId="0" applyNumberFormat="1" applyFont="1" applyFill="1" applyBorder="1" applyAlignment="1">
      <alignment horizontal="center" vertical="center"/>
    </xf>
    <xf numFmtId="0" fontId="28" fillId="0" borderId="12" xfId="43" applyFont="1" applyFill="1" applyBorder="1" applyAlignment="1">
      <alignment horizontal="left" vertical="center"/>
    </xf>
    <xf numFmtId="0" fontId="33" fillId="0" borderId="12" xfId="43" applyFont="1" applyFill="1" applyBorder="1" applyAlignment="1">
      <alignment horizontal="left" vertical="center"/>
    </xf>
    <xf numFmtId="0" fontId="33" fillId="0" borderId="12" xfId="43" applyFont="1" applyFill="1" applyBorder="1" applyAlignment="1">
      <alignment vertical="center"/>
    </xf>
    <xf numFmtId="0" fontId="33" fillId="0" borderId="13" xfId="43" applyFont="1" applyFill="1" applyBorder="1" applyAlignment="1">
      <alignment horizontal="justify" vertical="center" wrapText="1"/>
    </xf>
    <xf numFmtId="14" fontId="28" fillId="0" borderId="10" xfId="43" applyNumberFormat="1" applyFont="1" applyFill="1" applyBorder="1" applyAlignment="1">
      <alignment horizontal="center" vertical="center"/>
    </xf>
    <xf numFmtId="14" fontId="33" fillId="0" borderId="10" xfId="43" applyNumberFormat="1" applyFont="1" applyFill="1" applyBorder="1" applyAlignment="1">
      <alignment horizontal="center" vertical="center"/>
    </xf>
    <xf numFmtId="10" fontId="28" fillId="0" borderId="10" xfId="43" applyNumberFormat="1" applyFont="1" applyFill="1" applyBorder="1" applyAlignment="1">
      <alignment horizontal="center" vertical="center"/>
    </xf>
    <xf numFmtId="0" fontId="33" fillId="0" borderId="14" xfId="43" applyFont="1" applyFill="1" applyBorder="1" applyAlignment="1">
      <alignment horizontal="left" vertical="center"/>
    </xf>
    <xf numFmtId="0" fontId="33" fillId="0" borderId="14" xfId="43" applyFont="1" applyFill="1" applyBorder="1" applyAlignment="1">
      <alignment vertical="center"/>
    </xf>
    <xf numFmtId="0" fontId="33" fillId="0" borderId="27" xfId="43" applyFont="1" applyFill="1" applyBorder="1" applyAlignment="1">
      <alignment horizontal="justify" vertical="center" wrapText="1"/>
    </xf>
    <xf numFmtId="0" fontId="34" fillId="0" borderId="12" xfId="43" applyFont="1" applyFill="1" applyBorder="1" applyAlignment="1">
      <alignment vertical="center"/>
    </xf>
    <xf numFmtId="0" fontId="33" fillId="0" borderId="12" xfId="43" applyFont="1" applyFill="1" applyBorder="1" applyAlignment="1">
      <alignment horizontal="left" vertical="center" wrapText="1"/>
    </xf>
    <xf numFmtId="0" fontId="33" fillId="0" borderId="13" xfId="43" applyFont="1" applyFill="1" applyBorder="1" applyAlignment="1">
      <alignment horizontal="left" vertical="center" wrapText="1"/>
    </xf>
    <xf numFmtId="0" fontId="34" fillId="0" borderId="12" xfId="43" applyFont="1" applyFill="1" applyBorder="1" applyAlignment="1">
      <alignment horizontal="left" vertical="center"/>
    </xf>
    <xf numFmtId="0" fontId="28" fillId="0" borderId="58" xfId="43" applyFont="1" applyFill="1" applyBorder="1" applyAlignment="1">
      <alignment horizontal="left" vertical="center"/>
    </xf>
    <xf numFmtId="0" fontId="34" fillId="0" borderId="58" xfId="43" applyFont="1" applyFill="1" applyBorder="1" applyAlignment="1">
      <alignment vertical="center"/>
    </xf>
    <xf numFmtId="14" fontId="28" fillId="0" borderId="60" xfId="43" applyNumberFormat="1" applyFont="1" applyFill="1" applyBorder="1" applyAlignment="1">
      <alignment horizontal="center" vertical="center"/>
    </xf>
    <xf numFmtId="10" fontId="28" fillId="0" borderId="60" xfId="43" applyNumberFormat="1" applyFont="1" applyFill="1" applyBorder="1" applyAlignment="1">
      <alignment horizontal="center" vertical="center"/>
    </xf>
    <xf numFmtId="14" fontId="28" fillId="0" borderId="60" xfId="0" applyNumberFormat="1" applyFont="1" applyFill="1" applyBorder="1" applyAlignment="1">
      <alignment horizontal="left" vertical="center"/>
    </xf>
    <xf numFmtId="10" fontId="37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39" borderId="25" xfId="0" applyFont="1" applyFill="1" applyBorder="1" applyAlignment="1">
      <alignment horizontal="left" vertical="center"/>
    </xf>
    <xf numFmtId="0" fontId="28" fillId="39" borderId="26" xfId="0" applyFont="1" applyFill="1" applyBorder="1" applyAlignment="1">
      <alignment vertical="center"/>
    </xf>
    <xf numFmtId="0" fontId="28" fillId="0" borderId="106" xfId="0" applyFont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left" vertical="center"/>
    </xf>
    <xf numFmtId="0" fontId="34" fillId="0" borderId="26" xfId="0" applyFont="1" applyFill="1" applyBorder="1" applyAlignment="1">
      <alignment horizontal="left" vertical="center"/>
    </xf>
    <xf numFmtId="14" fontId="34" fillId="0" borderId="34" xfId="0" applyNumberFormat="1" applyFont="1" applyFill="1" applyBorder="1" applyAlignment="1">
      <alignment horizontal="center" vertical="center"/>
    </xf>
    <xf numFmtId="0" fontId="28" fillId="0" borderId="87" xfId="0" applyFont="1" applyBorder="1" applyAlignment="1">
      <alignment horizontal="right" vertical="center"/>
    </xf>
    <xf numFmtId="0" fontId="28" fillId="0" borderId="11" xfId="0" applyFont="1" applyFill="1" applyBorder="1" applyAlignment="1">
      <alignment vertical="center"/>
    </xf>
    <xf numFmtId="0" fontId="28" fillId="0" borderId="12" xfId="0" applyFont="1" applyFill="1" applyBorder="1"/>
    <xf numFmtId="10" fontId="29" fillId="0" borderId="10" xfId="0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0" fontId="28" fillId="0" borderId="29" xfId="0" applyFont="1" applyFill="1" applyBorder="1" applyAlignment="1">
      <alignment vertical="center"/>
    </xf>
    <xf numFmtId="0" fontId="28" fillId="28" borderId="0" xfId="0" applyFont="1" applyFill="1"/>
    <xf numFmtId="0" fontId="28" fillId="0" borderId="45" xfId="0" applyFont="1" applyBorder="1" applyAlignment="1">
      <alignment horizontal="right" vertical="center"/>
    </xf>
    <xf numFmtId="178" fontId="28" fillId="0" borderId="43" xfId="0" applyNumberFormat="1" applyFont="1" applyBorder="1" applyAlignment="1">
      <alignment horizontal="right" vertical="center"/>
    </xf>
    <xf numFmtId="0" fontId="28" fillId="0" borderId="52" xfId="0" applyFont="1" applyBorder="1" applyAlignment="1">
      <alignment horizontal="right" vertical="center"/>
    </xf>
    <xf numFmtId="0" fontId="28" fillId="0" borderId="51" xfId="0" applyFont="1" applyBorder="1" applyAlignment="1">
      <alignment horizontal="right" vertical="center"/>
    </xf>
    <xf numFmtId="0" fontId="28" fillId="0" borderId="103" xfId="0" applyFont="1" applyBorder="1" applyAlignment="1">
      <alignment horizontal="right" vertical="center"/>
    </xf>
    <xf numFmtId="0" fontId="28" fillId="26" borderId="22" xfId="0" applyFont="1" applyFill="1" applyBorder="1" applyAlignment="1">
      <alignment horizontal="right" vertical="center"/>
    </xf>
    <xf numFmtId="0" fontId="28" fillId="26" borderId="19" xfId="0" applyFont="1" applyFill="1" applyBorder="1" applyAlignment="1">
      <alignment horizontal="right" vertical="center"/>
    </xf>
    <xf numFmtId="0" fontId="28" fillId="26" borderId="15" xfId="0" applyFont="1" applyFill="1" applyBorder="1" applyAlignment="1">
      <alignment horizontal="right" vertical="center"/>
    </xf>
    <xf numFmtId="0" fontId="38" fillId="26" borderId="19" xfId="40" applyNumberFormat="1" applyFont="1" applyFill="1" applyBorder="1" applyAlignment="1">
      <alignment horizontal="right" vertical="center"/>
    </xf>
    <xf numFmtId="0" fontId="28" fillId="26" borderId="23" xfId="0" applyFont="1" applyFill="1" applyBorder="1" applyAlignment="1">
      <alignment horizontal="right" vertical="center"/>
    </xf>
    <xf numFmtId="0" fontId="28" fillId="26" borderId="31" xfId="0" applyFont="1" applyFill="1" applyBorder="1" applyAlignment="1">
      <alignment horizontal="right" vertical="center"/>
    </xf>
    <xf numFmtId="0" fontId="28" fillId="26" borderId="89" xfId="0" applyFont="1" applyFill="1" applyBorder="1" applyAlignment="1">
      <alignment horizontal="right" vertical="center"/>
    </xf>
    <xf numFmtId="9" fontId="28" fillId="44" borderId="107" xfId="0" applyNumberFormat="1" applyFont="1" applyFill="1" applyBorder="1" applyAlignment="1">
      <alignment horizontal="right" vertical="center"/>
    </xf>
    <xf numFmtId="9" fontId="28" fillId="42" borderId="19" xfId="0" applyNumberFormat="1" applyFont="1" applyFill="1" applyBorder="1" applyAlignment="1">
      <alignment horizontal="right" vertical="center"/>
    </xf>
    <xf numFmtId="0" fontId="28" fillId="26" borderId="17" xfId="0" applyFont="1" applyFill="1" applyBorder="1" applyAlignment="1">
      <alignment horizontal="right" vertical="center"/>
    </xf>
    <xf numFmtId="0" fontId="38" fillId="26" borderId="20" xfId="40" applyNumberFormat="1" applyFont="1" applyFill="1" applyBorder="1" applyAlignment="1">
      <alignment horizontal="right" vertical="center"/>
    </xf>
    <xf numFmtId="0" fontId="28" fillId="26" borderId="20" xfId="0" applyFont="1" applyFill="1" applyBorder="1" applyAlignment="1">
      <alignment horizontal="right" vertical="center"/>
    </xf>
    <xf numFmtId="182" fontId="28" fillId="26" borderId="22" xfId="0" applyNumberFormat="1" applyFont="1" applyFill="1" applyBorder="1" applyAlignment="1">
      <alignment horizontal="right" vertical="center"/>
    </xf>
    <xf numFmtId="0" fontId="28" fillId="0" borderId="22" xfId="43" applyFont="1" applyBorder="1" applyAlignment="1">
      <alignment horizontal="right" vertical="center"/>
    </xf>
    <xf numFmtId="0" fontId="34" fillId="0" borderId="20" xfId="43" applyFont="1" applyBorder="1" applyAlignment="1">
      <alignment horizontal="right" vertical="center"/>
    </xf>
    <xf numFmtId="9" fontId="28" fillId="42" borderId="107" xfId="43" applyNumberFormat="1" applyFont="1" applyFill="1" applyBorder="1" applyAlignment="1">
      <alignment horizontal="right" vertical="center"/>
    </xf>
    <xf numFmtId="9" fontId="28" fillId="42" borderId="30" xfId="43" applyNumberFormat="1" applyFont="1" applyFill="1" applyBorder="1" applyAlignment="1">
      <alignment horizontal="right" vertical="center"/>
    </xf>
    <xf numFmtId="9" fontId="28" fillId="42" borderId="22" xfId="43" applyNumberFormat="1" applyFont="1" applyFill="1" applyBorder="1" applyAlignment="1">
      <alignment horizontal="right" vertical="center"/>
    </xf>
    <xf numFmtId="0" fontId="28" fillId="0" borderId="61" xfId="43" applyFont="1" applyBorder="1" applyAlignment="1">
      <alignment horizontal="right" vertical="center"/>
    </xf>
    <xf numFmtId="0" fontId="28" fillId="0" borderId="65" xfId="43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/>
    </xf>
    <xf numFmtId="10" fontId="28" fillId="0" borderId="10" xfId="0" applyNumberFormat="1" applyFont="1" applyBorder="1" applyAlignment="1">
      <alignment horizontal="center" vertical="center"/>
    </xf>
    <xf numFmtId="179" fontId="29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9" fontId="34" fillId="42" borderId="17" xfId="44" applyFont="1" applyFill="1" applyBorder="1" applyAlignment="1">
      <alignment horizontal="right" vertical="center"/>
    </xf>
    <xf numFmtId="9" fontId="34" fillId="42" borderId="30" xfId="44" applyFont="1" applyFill="1" applyBorder="1" applyAlignment="1">
      <alignment horizontal="right" vertical="center"/>
    </xf>
    <xf numFmtId="9" fontId="34" fillId="42" borderId="20" xfId="44" applyFont="1" applyFill="1" applyBorder="1" applyAlignment="1">
      <alignment horizontal="right" vertical="center"/>
    </xf>
    <xf numFmtId="9" fontId="34" fillId="42" borderId="22" xfId="44" applyFont="1" applyFill="1" applyBorder="1" applyAlignment="1">
      <alignment horizontal="right" vertical="center"/>
    </xf>
    <xf numFmtId="9" fontId="34" fillId="42" borderId="15" xfId="44" applyFont="1" applyFill="1" applyBorder="1" applyAlignment="1">
      <alignment horizontal="right" vertical="center"/>
    </xf>
    <xf numFmtId="0" fontId="28" fillId="0" borderId="30" xfId="0" applyFont="1" applyFill="1" applyBorder="1" applyAlignment="1">
      <alignment horizontal="right" vertical="center"/>
    </xf>
    <xf numFmtId="181" fontId="34" fillId="42" borderId="30" xfId="0" applyNumberFormat="1" applyFont="1" applyFill="1" applyBorder="1" applyAlignment="1">
      <alignment horizontal="right" vertical="center"/>
    </xf>
    <xf numFmtId="0" fontId="34" fillId="0" borderId="30" xfId="0" applyFont="1" applyFill="1" applyBorder="1" applyAlignment="1">
      <alignment horizontal="right" vertical="center"/>
    </xf>
    <xf numFmtId="0" fontId="34" fillId="42" borderId="30" xfId="0" applyFont="1" applyFill="1" applyBorder="1" applyAlignment="1">
      <alignment horizontal="right" vertical="center"/>
    </xf>
    <xf numFmtId="0" fontId="28" fillId="26" borderId="30" xfId="0" applyFont="1" applyFill="1" applyBorder="1" applyAlignment="1">
      <alignment horizontal="right" vertical="center"/>
    </xf>
    <xf numFmtId="0" fontId="29" fillId="24" borderId="40" xfId="0" applyFont="1" applyFill="1" applyBorder="1" applyAlignment="1">
      <alignment horizontal="center" vertical="center"/>
    </xf>
    <xf numFmtId="0" fontId="28" fillId="29" borderId="10" xfId="0" applyFont="1" applyFill="1" applyBorder="1" applyAlignment="1">
      <alignment horizontal="center" vertical="center"/>
    </xf>
    <xf numFmtId="0" fontId="28" fillId="29" borderId="12" xfId="0" applyFont="1" applyFill="1" applyBorder="1" applyAlignment="1">
      <alignment horizontal="center" vertical="center"/>
    </xf>
    <xf numFmtId="182" fontId="28" fillId="0" borderId="17" xfId="0" applyNumberFormat="1" applyFont="1" applyFill="1" applyBorder="1" applyAlignment="1">
      <alignment horizontal="right" vertical="center"/>
    </xf>
    <xf numFmtId="14" fontId="29" fillId="25" borderId="35" xfId="0" applyNumberFormat="1" applyFont="1" applyFill="1" applyBorder="1" applyAlignment="1">
      <alignment horizontal="center" vertical="center"/>
    </xf>
    <xf numFmtId="181" fontId="28" fillId="0" borderId="15" xfId="0" applyNumberFormat="1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right" vertical="center"/>
    </xf>
    <xf numFmtId="0" fontId="28" fillId="0" borderId="15" xfId="0" applyNumberFormat="1" applyFont="1" applyFill="1" applyBorder="1" applyAlignment="1">
      <alignment horizontal="right" vertical="center"/>
    </xf>
    <xf numFmtId="0" fontId="34" fillId="0" borderId="15" xfId="0" applyNumberFormat="1" applyFont="1" applyFill="1" applyBorder="1" applyAlignment="1">
      <alignment horizontal="right" vertical="center"/>
    </xf>
    <xf numFmtId="9" fontId="34" fillId="42" borderId="15" xfId="0" applyNumberFormat="1" applyFont="1" applyFill="1" applyBorder="1" applyAlignment="1">
      <alignment horizontal="right" vertical="center"/>
    </xf>
    <xf numFmtId="181" fontId="34" fillId="0" borderId="15" xfId="0" applyNumberFormat="1" applyFont="1" applyFill="1" applyBorder="1" applyAlignment="1">
      <alignment horizontal="right" vertical="center"/>
    </xf>
    <xf numFmtId="0" fontId="38" fillId="0" borderId="15" xfId="40" applyNumberFormat="1" applyFont="1" applyFill="1" applyBorder="1" applyAlignment="1">
      <alignment horizontal="right" vertical="center"/>
    </xf>
    <xf numFmtId="0" fontId="39" fillId="0" borderId="15" xfId="41" applyNumberFormat="1" applyFont="1" applyFill="1" applyBorder="1" applyAlignment="1">
      <alignment horizontal="right" vertical="center"/>
    </xf>
    <xf numFmtId="9" fontId="38" fillId="0" borderId="15" xfId="41" applyNumberFormat="1" applyFont="1" applyFill="1" applyBorder="1" applyAlignment="1">
      <alignment horizontal="right" vertical="center"/>
    </xf>
    <xf numFmtId="0" fontId="38" fillId="0" borderId="15" xfId="41" applyNumberFormat="1" applyFont="1" applyFill="1" applyBorder="1" applyAlignment="1">
      <alignment horizontal="right" vertical="center"/>
    </xf>
    <xf numFmtId="182" fontId="38" fillId="0" borderId="15" xfId="41" applyNumberFormat="1" applyFont="1" applyFill="1" applyBorder="1" applyAlignment="1">
      <alignment horizontal="right" vertical="center"/>
    </xf>
    <xf numFmtId="9" fontId="34" fillId="0" borderId="15" xfId="0" applyNumberFormat="1" applyFont="1" applyFill="1" applyBorder="1" applyAlignment="1">
      <alignment horizontal="right" vertical="center"/>
    </xf>
    <xf numFmtId="9" fontId="28" fillId="44" borderId="15" xfId="0" applyNumberFormat="1" applyFont="1" applyFill="1" applyBorder="1" applyAlignment="1">
      <alignment horizontal="right" vertical="center"/>
    </xf>
    <xf numFmtId="0" fontId="34" fillId="44" borderId="15" xfId="43" applyFont="1" applyFill="1" applyBorder="1" applyAlignment="1">
      <alignment horizontal="right" vertical="center"/>
    </xf>
    <xf numFmtId="9" fontId="28" fillId="42" borderId="15" xfId="43" applyNumberFormat="1" applyFont="1" applyFill="1" applyBorder="1" applyAlignment="1">
      <alignment horizontal="right" vertical="center"/>
    </xf>
    <xf numFmtId="181" fontId="34" fillId="42" borderId="15" xfId="0" applyNumberFormat="1" applyFont="1" applyFill="1" applyBorder="1" applyAlignment="1">
      <alignment horizontal="right" vertical="center"/>
    </xf>
    <xf numFmtId="181" fontId="28" fillId="0" borderId="108" xfId="0" applyNumberFormat="1" applyFont="1" applyBorder="1" applyAlignment="1">
      <alignment horizontal="right" vertical="center"/>
    </xf>
    <xf numFmtId="181" fontId="28" fillId="0" borderId="108" xfId="0" applyNumberFormat="1" applyFont="1" applyFill="1" applyBorder="1" applyAlignment="1">
      <alignment horizontal="right" vertical="center"/>
    </xf>
    <xf numFmtId="176" fontId="35" fillId="27" borderId="60" xfId="0" quotePrefix="1" applyNumberFormat="1" applyFont="1" applyFill="1" applyBorder="1" applyAlignment="1">
      <alignment horizontal="center" vertical="center"/>
    </xf>
    <xf numFmtId="0" fontId="28" fillId="0" borderId="108" xfId="0" applyFont="1" applyFill="1" applyBorder="1" applyAlignment="1">
      <alignment horizontal="right" vertical="center"/>
    </xf>
    <xf numFmtId="181" fontId="28" fillId="0" borderId="63" xfId="0" applyNumberFormat="1" applyFont="1" applyFill="1" applyBorder="1" applyAlignment="1">
      <alignment horizontal="right" vertical="center"/>
    </xf>
    <xf numFmtId="181" fontId="28" fillId="0" borderId="63" xfId="0" applyNumberFormat="1" applyFont="1" applyBorder="1" applyAlignment="1">
      <alignment horizontal="right" vertical="center"/>
    </xf>
    <xf numFmtId="0" fontId="29" fillId="0" borderId="109" xfId="0" applyFont="1" applyBorder="1" applyAlignment="1">
      <alignment vertical="center"/>
    </xf>
    <xf numFmtId="0" fontId="29" fillId="0" borderId="77" xfId="0" applyFont="1" applyBorder="1" applyAlignment="1">
      <alignment vertical="center"/>
    </xf>
    <xf numFmtId="0" fontId="29" fillId="0" borderId="79" xfId="0" applyFont="1" applyBorder="1" applyAlignment="1">
      <alignment vertical="center"/>
    </xf>
    <xf numFmtId="10" fontId="34" fillId="0" borderId="34" xfId="0" applyNumberFormat="1" applyFont="1" applyFill="1" applyBorder="1" applyAlignment="1">
      <alignment horizontal="center" vertical="center"/>
    </xf>
    <xf numFmtId="9" fontId="37" fillId="0" borderId="34" xfId="0" applyNumberFormat="1" applyFont="1" applyFill="1" applyBorder="1" applyAlignment="1">
      <alignment horizontal="center" vertical="center"/>
    </xf>
    <xf numFmtId="179" fontId="37" fillId="0" borderId="34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right" vertical="center"/>
    </xf>
    <xf numFmtId="0" fontId="28" fillId="42" borderId="87" xfId="0" applyFont="1" applyFill="1" applyBorder="1" applyAlignment="1">
      <alignment horizontal="right" vertical="center"/>
    </xf>
    <xf numFmtId="0" fontId="29" fillId="25" borderId="110" xfId="0" applyFont="1" applyFill="1" applyBorder="1" applyAlignment="1">
      <alignment horizontal="left" vertical="center"/>
    </xf>
    <xf numFmtId="0" fontId="29" fillId="29" borderId="111" xfId="0" applyFont="1" applyFill="1" applyBorder="1" applyAlignment="1">
      <alignment vertical="center"/>
    </xf>
    <xf numFmtId="0" fontId="28" fillId="28" borderId="111" xfId="0" applyFont="1" applyFill="1" applyBorder="1" applyAlignment="1">
      <alignment vertical="center"/>
    </xf>
    <xf numFmtId="0" fontId="28" fillId="0" borderId="111" xfId="0" applyFont="1" applyFill="1" applyBorder="1" applyAlignment="1">
      <alignment vertical="center"/>
    </xf>
    <xf numFmtId="0" fontId="29" fillId="32" borderId="111" xfId="0" applyFont="1" applyFill="1" applyBorder="1" applyAlignment="1">
      <alignment horizontal="left" vertical="center"/>
    </xf>
    <xf numFmtId="0" fontId="28" fillId="33" borderId="111" xfId="0" applyFont="1" applyFill="1" applyBorder="1" applyAlignment="1">
      <alignment vertical="center"/>
    </xf>
    <xf numFmtId="0" fontId="29" fillId="34" borderId="111" xfId="0" applyFont="1" applyFill="1" applyBorder="1" applyAlignment="1">
      <alignment horizontal="left" vertical="center"/>
    </xf>
    <xf numFmtId="0" fontId="28" fillId="31" borderId="111" xfId="43" applyFont="1" applyFill="1" applyBorder="1" applyAlignment="1">
      <alignment horizontal="left" vertical="center"/>
    </xf>
    <xf numFmtId="0" fontId="28" fillId="0" borderId="111" xfId="43" applyFont="1" applyFill="1" applyBorder="1" applyAlignment="1">
      <alignment horizontal="left" vertical="center"/>
    </xf>
    <xf numFmtId="0" fontId="28" fillId="0" borderId="112" xfId="43" applyFont="1" applyFill="1" applyBorder="1" applyAlignment="1">
      <alignment horizontal="left" vertical="center"/>
    </xf>
    <xf numFmtId="0" fontId="38" fillId="0" borderId="63" xfId="41" applyNumberFormat="1" applyFont="1" applyFill="1" applyBorder="1" applyAlignment="1">
      <alignment horizontal="right" vertical="center"/>
    </xf>
    <xf numFmtId="9" fontId="28" fillId="0" borderId="91" xfId="0" applyNumberFormat="1" applyFont="1" applyFill="1" applyBorder="1" applyAlignment="1">
      <alignment horizontal="right" vertical="center"/>
    </xf>
    <xf numFmtId="9" fontId="34" fillId="0" borderId="20" xfId="0" applyNumberFormat="1" applyFont="1" applyFill="1" applyBorder="1" applyAlignment="1">
      <alignment horizontal="right" vertical="center"/>
    </xf>
    <xf numFmtId="9" fontId="34" fillId="0" borderId="22" xfId="0" applyNumberFormat="1" applyFont="1" applyFill="1" applyBorder="1" applyAlignment="1">
      <alignment horizontal="right" vertical="center"/>
    </xf>
    <xf numFmtId="14" fontId="29" fillId="25" borderId="35" xfId="0" applyNumberFormat="1" applyFont="1" applyFill="1" applyBorder="1" applyAlignment="1">
      <alignment horizontal="center" vertical="center" wrapText="1"/>
    </xf>
    <xf numFmtId="0" fontId="34" fillId="44" borderId="30" xfId="43" applyFont="1" applyFill="1" applyBorder="1" applyAlignment="1">
      <alignment horizontal="right" vertical="center"/>
    </xf>
    <xf numFmtId="0" fontId="28" fillId="0" borderId="37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36" xfId="0" applyFont="1" applyFill="1" applyBorder="1" applyAlignment="1">
      <alignment horizontal="right" vertical="center"/>
    </xf>
    <xf numFmtId="0" fontId="28" fillId="0" borderId="69" xfId="0" applyFont="1" applyFill="1" applyBorder="1" applyAlignment="1">
      <alignment horizontal="right" vertical="center"/>
    </xf>
    <xf numFmtId="0" fontId="28" fillId="0" borderId="93" xfId="0" applyFont="1" applyFill="1" applyBorder="1" applyAlignment="1">
      <alignment horizontal="right" vertical="center"/>
    </xf>
    <xf numFmtId="0" fontId="28" fillId="28" borderId="10" xfId="0" applyFont="1" applyFill="1" applyBorder="1" applyAlignment="1">
      <alignment horizontal="center" vertical="center" wrapText="1"/>
    </xf>
    <xf numFmtId="0" fontId="28" fillId="26" borderId="12" xfId="0" applyFont="1" applyFill="1" applyBorder="1" applyAlignment="1">
      <alignment horizontal="left" vertical="center"/>
    </xf>
    <xf numFmtId="0" fontId="28" fillId="26" borderId="12" xfId="0" applyFont="1" applyFill="1" applyBorder="1" applyAlignment="1">
      <alignment vertical="center"/>
    </xf>
    <xf numFmtId="0" fontId="28" fillId="26" borderId="13" xfId="0" applyFont="1" applyFill="1" applyBorder="1" applyAlignment="1">
      <alignment vertical="center"/>
    </xf>
    <xf numFmtId="14" fontId="28" fillId="26" borderId="10" xfId="0" applyNumberFormat="1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left" vertical="center"/>
    </xf>
    <xf numFmtId="14" fontId="28" fillId="26" borderId="10" xfId="0" applyNumberFormat="1" applyFont="1" applyFill="1" applyBorder="1" applyAlignment="1">
      <alignment horizontal="left" vertical="center"/>
    </xf>
    <xf numFmtId="0" fontId="28" fillId="26" borderId="13" xfId="0" applyFont="1" applyFill="1" applyBorder="1" applyAlignment="1">
      <alignment horizontal="left" vertical="center"/>
    </xf>
    <xf numFmtId="0" fontId="28" fillId="28" borderId="10" xfId="0" applyFont="1" applyFill="1" applyBorder="1" applyAlignment="1">
      <alignment horizontal="center" vertical="center"/>
    </xf>
    <xf numFmtId="10" fontId="28" fillId="26" borderId="10" xfId="0" applyNumberFormat="1" applyFont="1" applyFill="1" applyBorder="1" applyAlignment="1">
      <alignment horizontal="center" vertical="center"/>
    </xf>
    <xf numFmtId="9" fontId="34" fillId="26" borderId="10" xfId="0" applyNumberFormat="1" applyFont="1" applyFill="1" applyBorder="1" applyAlignment="1">
      <alignment horizontal="center" vertical="center"/>
    </xf>
    <xf numFmtId="179" fontId="28" fillId="26" borderId="10" xfId="0" applyNumberFormat="1" applyFont="1" applyFill="1" applyBorder="1" applyAlignment="1">
      <alignment horizontal="center" vertical="center"/>
    </xf>
    <xf numFmtId="179" fontId="37" fillId="29" borderId="10" xfId="0" applyNumberFormat="1" applyFont="1" applyFill="1" applyBorder="1" applyAlignment="1">
      <alignment horizontal="center" vertical="center"/>
    </xf>
    <xf numFmtId="9" fontId="28" fillId="42" borderId="22" xfId="0" applyNumberFormat="1" applyFont="1" applyFill="1" applyBorder="1" applyAlignment="1">
      <alignment horizontal="right" vertical="center"/>
    </xf>
    <xf numFmtId="9" fontId="36" fillId="0" borderId="62" xfId="0" applyNumberFormat="1" applyFont="1" applyFill="1" applyBorder="1" applyAlignment="1">
      <alignment horizontal="right" vertical="center"/>
    </xf>
    <xf numFmtId="181" fontId="36" fillId="0" borderId="51" xfId="0" applyNumberFormat="1" applyFont="1" applyBorder="1" applyAlignment="1">
      <alignment horizontal="right" vertical="center"/>
    </xf>
    <xf numFmtId="181" fontId="36" fillId="0" borderId="20" xfId="0" applyNumberFormat="1" applyFont="1" applyBorder="1" applyAlignment="1">
      <alignment horizontal="right" vertical="center"/>
    </xf>
    <xf numFmtId="181" fontId="36" fillId="0" borderId="62" xfId="0" applyNumberFormat="1" applyFont="1" applyBorder="1" applyAlignment="1">
      <alignment horizontal="right" vertical="center"/>
    </xf>
    <xf numFmtId="0" fontId="36" fillId="0" borderId="37" xfId="0" applyFont="1" applyFill="1" applyBorder="1" applyAlignment="1">
      <alignment horizontal="right" vertical="center"/>
    </xf>
    <xf numFmtId="0" fontId="36" fillId="0" borderId="20" xfId="0" applyNumberFormat="1" applyFont="1" applyBorder="1" applyAlignment="1">
      <alignment horizontal="right" vertical="center"/>
    </xf>
    <xf numFmtId="0" fontId="36" fillId="44" borderId="20" xfId="0" applyNumberFormat="1" applyFont="1" applyFill="1" applyBorder="1" applyAlignment="1">
      <alignment horizontal="right" vertical="center"/>
    </xf>
    <xf numFmtId="9" fontId="36" fillId="42" borderId="20" xfId="0" applyNumberFormat="1" applyFont="1" applyFill="1" applyBorder="1" applyAlignment="1">
      <alignment horizontal="right" vertical="center"/>
    </xf>
    <xf numFmtId="0" fontId="36" fillId="0" borderId="20" xfId="0" applyFont="1" applyBorder="1" applyAlignment="1">
      <alignment horizontal="right" vertical="center"/>
    </xf>
    <xf numFmtId="182" fontId="36" fillId="0" borderId="20" xfId="0" applyNumberFormat="1" applyFont="1" applyBorder="1" applyAlignment="1">
      <alignment horizontal="right" vertical="center"/>
    </xf>
    <xf numFmtId="0" fontId="36" fillId="0" borderId="19" xfId="0" applyNumberFormat="1" applyFont="1" applyBorder="1" applyAlignment="1">
      <alignment horizontal="right" vertical="center"/>
    </xf>
    <xf numFmtId="182" fontId="36" fillId="0" borderId="19" xfId="0" applyNumberFormat="1" applyFont="1" applyBorder="1" applyAlignment="1">
      <alignment horizontal="right" vertical="center"/>
    </xf>
    <xf numFmtId="181" fontId="36" fillId="0" borderId="19" xfId="0" applyNumberFormat="1" applyFont="1" applyBorder="1" applyAlignment="1">
      <alignment horizontal="right" vertical="center"/>
    </xf>
    <xf numFmtId="0" fontId="36" fillId="0" borderId="44" xfId="0" applyFont="1" applyBorder="1" applyAlignment="1">
      <alignment horizontal="right" vertical="center"/>
    </xf>
    <xf numFmtId="0" fontId="36" fillId="26" borderId="19" xfId="0" applyFont="1" applyFill="1" applyBorder="1" applyAlignment="1">
      <alignment horizontal="right" vertical="center"/>
    </xf>
    <xf numFmtId="9" fontId="36" fillId="0" borderId="19" xfId="0" applyNumberFormat="1" applyFont="1" applyBorder="1" applyAlignment="1">
      <alignment horizontal="right" vertical="center"/>
    </xf>
    <xf numFmtId="0" fontId="36" fillId="0" borderId="19" xfId="0" applyFont="1" applyBorder="1" applyAlignment="1">
      <alignment horizontal="right" vertical="center"/>
    </xf>
    <xf numFmtId="0" fontId="36" fillId="0" borderId="19" xfId="43" applyFont="1" applyBorder="1" applyAlignment="1">
      <alignment horizontal="right" vertical="center"/>
    </xf>
    <xf numFmtId="9" fontId="36" fillId="0" borderId="19" xfId="43" applyNumberFormat="1" applyFont="1" applyBorder="1" applyAlignment="1">
      <alignment horizontal="right" vertical="center"/>
    </xf>
    <xf numFmtId="182" fontId="36" fillId="0" borderId="19" xfId="43" applyNumberFormat="1" applyFont="1" applyBorder="1" applyAlignment="1">
      <alignment horizontal="right" vertical="center"/>
    </xf>
    <xf numFmtId="0" fontId="36" fillId="0" borderId="62" xfId="43" applyFont="1" applyBorder="1" applyAlignment="1">
      <alignment horizontal="right" vertical="center"/>
    </xf>
    <xf numFmtId="9" fontId="36" fillId="0" borderId="44" xfId="0" applyNumberFormat="1" applyFont="1" applyFill="1" applyBorder="1" applyAlignment="1">
      <alignment horizontal="right" vertical="center"/>
    </xf>
    <xf numFmtId="9" fontId="36" fillId="0" borderId="19" xfId="0" applyNumberFormat="1" applyFont="1" applyFill="1" applyBorder="1" applyAlignment="1">
      <alignment horizontal="right" vertical="center"/>
    </xf>
    <xf numFmtId="0" fontId="36" fillId="36" borderId="0" xfId="0" applyNumberFormat="1" applyFont="1" applyFill="1" applyAlignment="1">
      <alignment vertical="center"/>
    </xf>
    <xf numFmtId="0" fontId="36" fillId="36" borderId="0" xfId="0" applyNumberFormat="1" applyFont="1" applyFill="1"/>
    <xf numFmtId="0" fontId="36" fillId="36" borderId="0" xfId="0" applyFont="1" applyFill="1"/>
    <xf numFmtId="0" fontId="36" fillId="0" borderId="0" xfId="0" applyFont="1"/>
    <xf numFmtId="181" fontId="36" fillId="0" borderId="45" xfId="0" applyNumberFormat="1" applyFont="1" applyBorder="1" applyAlignment="1">
      <alignment horizontal="right" vertical="center"/>
    </xf>
    <xf numFmtId="181" fontId="36" fillId="0" borderId="15" xfId="0" applyNumberFormat="1" applyFont="1" applyBorder="1" applyAlignment="1">
      <alignment horizontal="right" vertical="center"/>
    </xf>
    <xf numFmtId="181" fontId="36" fillId="43" borderId="15" xfId="0" applyNumberFormat="1" applyFont="1" applyFill="1" applyBorder="1" applyAlignment="1">
      <alignment horizontal="right" vertical="center"/>
    </xf>
    <xf numFmtId="181" fontId="36" fillId="41" borderId="15" xfId="0" applyNumberFormat="1" applyFont="1" applyFill="1" applyBorder="1" applyAlignment="1">
      <alignment horizontal="right" vertical="center"/>
    </xf>
    <xf numFmtId="181" fontId="36" fillId="0" borderId="17" xfId="0" applyNumberFormat="1" applyFont="1" applyBorder="1" applyAlignment="1">
      <alignment horizontal="right" vertical="center"/>
    </xf>
    <xf numFmtId="0" fontId="36" fillId="0" borderId="15" xfId="0" applyNumberFormat="1" applyFont="1" applyBorder="1" applyAlignment="1">
      <alignment horizontal="right" vertical="center"/>
    </xf>
    <xf numFmtId="0" fontId="36" fillId="44" borderId="15" xfId="0" applyNumberFormat="1" applyFont="1" applyFill="1" applyBorder="1" applyAlignment="1">
      <alignment horizontal="right" vertical="center"/>
    </xf>
    <xf numFmtId="9" fontId="36" fillId="42" borderId="15" xfId="0" applyNumberFormat="1" applyFont="1" applyFill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182" fontId="36" fillId="0" borderId="15" xfId="0" applyNumberFormat="1" applyFont="1" applyBorder="1" applyAlignment="1">
      <alignment horizontal="right" vertical="center"/>
    </xf>
    <xf numFmtId="0" fontId="36" fillId="0" borderId="17" xfId="0" applyNumberFormat="1" applyFont="1" applyBorder="1" applyAlignment="1">
      <alignment horizontal="right" vertical="center"/>
    </xf>
    <xf numFmtId="0" fontId="36" fillId="0" borderId="45" xfId="0" applyFont="1" applyBorder="1" applyAlignment="1">
      <alignment horizontal="right" vertical="center"/>
    </xf>
    <xf numFmtId="0" fontId="36" fillId="26" borderId="15" xfId="0" applyFont="1" applyFill="1" applyBorder="1" applyAlignment="1">
      <alignment horizontal="right" vertical="center"/>
    </xf>
    <xf numFmtId="9" fontId="36" fillId="0" borderId="15" xfId="0" applyNumberFormat="1" applyFont="1" applyBorder="1" applyAlignment="1">
      <alignment horizontal="right" vertical="center"/>
    </xf>
    <xf numFmtId="0" fontId="36" fillId="0" borderId="15" xfId="43" applyFont="1" applyBorder="1" applyAlignment="1">
      <alignment horizontal="right" vertical="center"/>
    </xf>
    <xf numFmtId="9" fontId="36" fillId="0" borderId="15" xfId="43" applyNumberFormat="1" applyFont="1" applyBorder="1" applyAlignment="1">
      <alignment horizontal="right" vertical="center"/>
    </xf>
    <xf numFmtId="182" fontId="36" fillId="0" borderId="15" xfId="43" applyNumberFormat="1" applyFont="1" applyBorder="1" applyAlignment="1">
      <alignment horizontal="right" vertical="center"/>
    </xf>
    <xf numFmtId="0" fontId="36" fillId="0" borderId="63" xfId="43" applyFont="1" applyBorder="1" applyAlignment="1">
      <alignment horizontal="right" vertical="center"/>
    </xf>
    <xf numFmtId="9" fontId="36" fillId="0" borderId="46" xfId="0" applyNumberFormat="1" applyFont="1" applyFill="1" applyBorder="1" applyAlignment="1">
      <alignment horizontal="right" vertical="center"/>
    </xf>
    <xf numFmtId="9" fontId="36" fillId="0" borderId="15" xfId="0" applyNumberFormat="1" applyFont="1" applyFill="1" applyBorder="1" applyAlignment="1">
      <alignment horizontal="right" vertical="center"/>
    </xf>
    <xf numFmtId="9" fontId="36" fillId="0" borderId="63" xfId="0" applyNumberFormat="1" applyFont="1" applyFill="1" applyBorder="1" applyAlignment="1">
      <alignment horizontal="right" vertical="center"/>
    </xf>
    <xf numFmtId="0" fontId="42" fillId="24" borderId="40" xfId="0" applyFont="1" applyFill="1" applyBorder="1" applyAlignment="1">
      <alignment horizontal="center" vertical="center"/>
    </xf>
    <xf numFmtId="181" fontId="36" fillId="0" borderId="46" xfId="0" applyNumberFormat="1" applyFont="1" applyBorder="1" applyAlignment="1">
      <alignment horizontal="right" vertical="center"/>
    </xf>
    <xf numFmtId="181" fontId="36" fillId="43" borderId="17" xfId="0" applyNumberFormat="1" applyFont="1" applyFill="1" applyBorder="1" applyAlignment="1">
      <alignment horizontal="right" vertical="center"/>
    </xf>
    <xf numFmtId="181" fontId="36" fillId="41" borderId="17" xfId="0" applyNumberFormat="1" applyFont="1" applyFill="1" applyBorder="1" applyAlignment="1">
      <alignment horizontal="right" vertical="center"/>
    </xf>
    <xf numFmtId="0" fontId="36" fillId="44" borderId="17" xfId="0" applyNumberFormat="1" applyFont="1" applyFill="1" applyBorder="1" applyAlignment="1">
      <alignment horizontal="right" vertical="center"/>
    </xf>
    <xf numFmtId="0" fontId="46" fillId="0" borderId="17" xfId="40" applyNumberFormat="1" applyFont="1" applyFill="1" applyBorder="1" applyAlignment="1">
      <alignment horizontal="right" vertical="center"/>
    </xf>
    <xf numFmtId="9" fontId="46" fillId="42" borderId="17" xfId="40" applyNumberFormat="1" applyFont="1" applyFill="1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182" fontId="36" fillId="0" borderId="17" xfId="0" applyNumberFormat="1" applyFont="1" applyBorder="1" applyAlignment="1">
      <alignment horizontal="right" vertical="center"/>
    </xf>
    <xf numFmtId="9" fontId="36" fillId="42" borderId="17" xfId="0" applyNumberFormat="1" applyFont="1" applyFill="1" applyBorder="1" applyAlignment="1">
      <alignment horizontal="right" vertical="center"/>
    </xf>
    <xf numFmtId="9" fontId="36" fillId="0" borderId="17" xfId="0" applyNumberFormat="1" applyFont="1" applyBorder="1" applyAlignment="1">
      <alignment horizontal="right" vertical="center"/>
    </xf>
    <xf numFmtId="182" fontId="46" fillId="0" borderId="17" xfId="40" applyNumberFormat="1" applyFont="1" applyFill="1" applyBorder="1" applyAlignment="1">
      <alignment horizontal="right" vertical="center"/>
    </xf>
    <xf numFmtId="181" fontId="46" fillId="0" borderId="17" xfId="40" applyNumberFormat="1" applyFont="1" applyFill="1" applyBorder="1" applyAlignment="1">
      <alignment horizontal="right" vertical="center"/>
    </xf>
    <xf numFmtId="0" fontId="36" fillId="0" borderId="46" xfId="0" applyFont="1" applyBorder="1" applyAlignment="1">
      <alignment horizontal="right" vertical="center"/>
    </xf>
    <xf numFmtId="0" fontId="36" fillId="26" borderId="17" xfId="0" applyFont="1" applyFill="1" applyBorder="1" applyAlignment="1">
      <alignment horizontal="right" vertical="center"/>
    </xf>
    <xf numFmtId="0" fontId="36" fillId="0" borderId="17" xfId="43" applyFont="1" applyBorder="1" applyAlignment="1">
      <alignment horizontal="right" vertical="center"/>
    </xf>
    <xf numFmtId="9" fontId="36" fillId="0" borderId="17" xfId="43" applyNumberFormat="1" applyFont="1" applyBorder="1" applyAlignment="1">
      <alignment horizontal="right" vertical="center"/>
    </xf>
    <xf numFmtId="182" fontId="36" fillId="0" borderId="17" xfId="43" applyNumberFormat="1" applyFont="1" applyBorder="1" applyAlignment="1">
      <alignment horizontal="right" vertical="center"/>
    </xf>
    <xf numFmtId="181" fontId="47" fillId="0" borderId="48" xfId="40" applyNumberFormat="1" applyFont="1" applyFill="1" applyBorder="1" applyAlignment="1">
      <alignment horizontal="right" vertical="center"/>
    </xf>
    <xf numFmtId="181" fontId="47" fillId="0" borderId="30" xfId="40" applyNumberFormat="1" applyFont="1" applyFill="1" applyBorder="1" applyAlignment="1">
      <alignment horizontal="right" vertical="center"/>
    </xf>
    <xf numFmtId="181" fontId="47" fillId="43" borderId="30" xfId="40" applyNumberFormat="1" applyFont="1" applyFill="1" applyBorder="1" applyAlignment="1">
      <alignment horizontal="right" vertical="center"/>
    </xf>
    <xf numFmtId="181" fontId="36" fillId="41" borderId="24" xfId="0" applyNumberFormat="1" applyFont="1" applyFill="1" applyBorder="1" applyAlignment="1">
      <alignment horizontal="right" vertical="center"/>
    </xf>
    <xf numFmtId="181" fontId="36" fillId="0" borderId="30" xfId="0" applyNumberFormat="1" applyFont="1" applyBorder="1" applyAlignment="1">
      <alignment horizontal="right" vertical="center"/>
    </xf>
    <xf numFmtId="181" fontId="36" fillId="0" borderId="65" xfId="0" applyNumberFormat="1" applyFont="1" applyBorder="1" applyAlignment="1">
      <alignment horizontal="right" vertical="center"/>
    </xf>
    <xf numFmtId="0" fontId="46" fillId="0" borderId="30" xfId="40" applyNumberFormat="1" applyFont="1" applyFill="1" applyBorder="1" applyAlignment="1">
      <alignment horizontal="right" vertical="center"/>
    </xf>
    <xf numFmtId="0" fontId="36" fillId="44" borderId="30" xfId="0" applyNumberFormat="1" applyFont="1" applyFill="1" applyBorder="1" applyAlignment="1">
      <alignment horizontal="right" vertical="center"/>
    </xf>
    <xf numFmtId="9" fontId="36" fillId="42" borderId="30" xfId="0" applyNumberFormat="1" applyFont="1" applyFill="1" applyBorder="1" applyAlignment="1">
      <alignment horizontal="right" vertical="center"/>
    </xf>
    <xf numFmtId="0" fontId="46" fillId="0" borderId="24" xfId="40" applyNumberFormat="1" applyFont="1" applyFill="1" applyBorder="1" applyAlignment="1">
      <alignment horizontal="right" vertical="center"/>
    </xf>
    <xf numFmtId="9" fontId="46" fillId="42" borderId="30" xfId="40" applyNumberFormat="1" applyFont="1" applyFill="1" applyBorder="1" applyAlignment="1">
      <alignment horizontal="right" vertical="center"/>
    </xf>
    <xf numFmtId="0" fontId="36" fillId="44" borderId="30" xfId="0" applyFont="1" applyFill="1" applyBorder="1" applyAlignment="1">
      <alignment horizontal="right" vertical="center"/>
    </xf>
    <xf numFmtId="9" fontId="36" fillId="42" borderId="30" xfId="44" applyFont="1" applyFill="1" applyBorder="1" applyAlignment="1">
      <alignment horizontal="right" vertical="center"/>
    </xf>
    <xf numFmtId="182" fontId="36" fillId="0" borderId="30" xfId="0" applyNumberFormat="1" applyFont="1" applyBorder="1" applyAlignment="1">
      <alignment horizontal="right" vertical="center"/>
    </xf>
    <xf numFmtId="0" fontId="36" fillId="0" borderId="30" xfId="0" applyNumberFormat="1" applyFont="1" applyFill="1" applyBorder="1" applyAlignment="1">
      <alignment horizontal="right" vertical="center"/>
    </xf>
    <xf numFmtId="9" fontId="36" fillId="0" borderId="30" xfId="0" applyNumberFormat="1" applyFont="1" applyFill="1" applyBorder="1" applyAlignment="1">
      <alignment horizontal="right" vertical="center"/>
    </xf>
    <xf numFmtId="0" fontId="36" fillId="0" borderId="30" xfId="0" applyNumberFormat="1" applyFont="1" applyBorder="1" applyAlignment="1">
      <alignment horizontal="right" vertical="center"/>
    </xf>
    <xf numFmtId="182" fontId="36" fillId="0" borderId="30" xfId="0" applyNumberFormat="1" applyFont="1" applyFill="1" applyBorder="1" applyAlignment="1">
      <alignment horizontal="right" vertical="center"/>
    </xf>
    <xf numFmtId="0" fontId="46" fillId="0" borderId="48" xfId="40" applyNumberFormat="1" applyFont="1" applyFill="1" applyBorder="1" applyAlignment="1">
      <alignment horizontal="right" vertical="center"/>
    </xf>
    <xf numFmtId="0" fontId="46" fillId="26" borderId="31" xfId="40" applyNumberFormat="1" applyFont="1" applyFill="1" applyBorder="1" applyAlignment="1">
      <alignment horizontal="right" vertical="center"/>
    </xf>
    <xf numFmtId="9" fontId="46" fillId="0" borderId="30" xfId="40" applyNumberFormat="1" applyFont="1" applyFill="1" applyBorder="1" applyAlignment="1">
      <alignment horizontal="right" vertical="center"/>
    </xf>
    <xf numFmtId="182" fontId="46" fillId="0" borderId="30" xfId="40" applyNumberFormat="1" applyFont="1" applyFill="1" applyBorder="1" applyAlignment="1">
      <alignment horizontal="right" vertical="center"/>
    </xf>
    <xf numFmtId="0" fontId="46" fillId="26" borderId="30" xfId="40" applyNumberFormat="1" applyFont="1" applyFill="1" applyBorder="1" applyAlignment="1">
      <alignment horizontal="right" vertical="center"/>
    </xf>
    <xf numFmtId="0" fontId="36" fillId="0" borderId="30" xfId="0" applyFont="1" applyBorder="1" applyAlignment="1">
      <alignment horizontal="right" vertical="center"/>
    </xf>
    <xf numFmtId="0" fontId="36" fillId="0" borderId="30" xfId="43" applyFont="1" applyBorder="1" applyAlignment="1">
      <alignment horizontal="right" vertical="center"/>
    </xf>
    <xf numFmtId="9" fontId="36" fillId="0" borderId="30" xfId="43" applyNumberFormat="1" applyFont="1" applyBorder="1" applyAlignment="1">
      <alignment horizontal="right" vertical="center"/>
    </xf>
    <xf numFmtId="182" fontId="36" fillId="0" borderId="30" xfId="43" applyNumberFormat="1" applyFont="1" applyBorder="1" applyAlignment="1">
      <alignment horizontal="right" vertical="center"/>
    </xf>
    <xf numFmtId="0" fontId="36" fillId="0" borderId="65" xfId="43" applyFont="1" applyBorder="1" applyAlignment="1">
      <alignment horizontal="right" vertical="center"/>
    </xf>
    <xf numFmtId="9" fontId="36" fillId="0" borderId="48" xfId="0" applyNumberFormat="1" applyFont="1" applyFill="1" applyBorder="1" applyAlignment="1">
      <alignment horizontal="right" vertical="center"/>
    </xf>
    <xf numFmtId="9" fontId="36" fillId="0" borderId="31" xfId="0" applyNumberFormat="1" applyFont="1" applyFill="1" applyBorder="1" applyAlignment="1">
      <alignment horizontal="right" vertical="center"/>
    </xf>
    <xf numFmtId="9" fontId="36" fillId="0" borderId="65" xfId="0" applyNumberFormat="1" applyFont="1" applyFill="1" applyBorder="1" applyAlignment="1">
      <alignment horizontal="right" vertical="center"/>
    </xf>
    <xf numFmtId="181" fontId="36" fillId="0" borderId="108" xfId="0" applyNumberFormat="1" applyFont="1" applyFill="1" applyBorder="1" applyAlignment="1">
      <alignment horizontal="right" vertical="center"/>
    </xf>
    <xf numFmtId="181" fontId="36" fillId="0" borderId="15" xfId="0" applyNumberFormat="1" applyFont="1" applyFill="1" applyBorder="1" applyAlignment="1">
      <alignment horizontal="right" vertical="center"/>
    </xf>
    <xf numFmtId="181" fontId="36" fillId="0" borderId="63" xfId="0" applyNumberFormat="1" applyFont="1" applyFill="1" applyBorder="1" applyAlignment="1">
      <alignment horizontal="right" vertical="center"/>
    </xf>
    <xf numFmtId="0" fontId="36" fillId="0" borderId="108" xfId="0" applyFont="1" applyFill="1" applyBorder="1" applyAlignment="1">
      <alignment horizontal="right" vertical="center"/>
    </xf>
    <xf numFmtId="0" fontId="36" fillId="0" borderId="15" xfId="0" applyNumberFormat="1" applyFont="1" applyFill="1" applyBorder="1" applyAlignment="1">
      <alignment horizontal="right" vertical="center"/>
    </xf>
    <xf numFmtId="0" fontId="36" fillId="44" borderId="15" xfId="0" applyFont="1" applyFill="1" applyBorder="1" applyAlignment="1">
      <alignment horizontal="right" vertical="center"/>
    </xf>
    <xf numFmtId="9" fontId="36" fillId="42" borderId="15" xfId="44" applyFont="1" applyFill="1" applyBorder="1" applyAlignment="1">
      <alignment horizontal="right" vertical="center"/>
    </xf>
    <xf numFmtId="182" fontId="36" fillId="0" borderId="15" xfId="0" applyNumberFormat="1" applyFont="1" applyFill="1" applyBorder="1" applyAlignment="1">
      <alignment horizontal="right" vertical="center"/>
    </xf>
    <xf numFmtId="0" fontId="36" fillId="0" borderId="17" xfId="0" applyNumberFormat="1" applyFont="1" applyFill="1" applyBorder="1" applyAlignment="1">
      <alignment horizontal="right" vertical="center"/>
    </xf>
    <xf numFmtId="0" fontId="46" fillId="0" borderId="15" xfId="40" applyNumberFormat="1" applyFont="1" applyFill="1" applyBorder="1" applyAlignment="1">
      <alignment horizontal="right" vertical="center"/>
    </xf>
    <xf numFmtId="0" fontId="46" fillId="0" borderId="15" xfId="41" applyNumberFormat="1" applyFont="1" applyFill="1" applyBorder="1" applyAlignment="1">
      <alignment horizontal="right" vertical="center"/>
    </xf>
    <xf numFmtId="9" fontId="46" fillId="0" borderId="15" xfId="41" applyNumberFormat="1" applyFont="1" applyFill="1" applyBorder="1" applyAlignment="1">
      <alignment horizontal="right" vertical="center"/>
    </xf>
    <xf numFmtId="182" fontId="46" fillId="0" borderId="15" xfId="41" applyNumberFormat="1" applyFont="1" applyFill="1" applyBorder="1" applyAlignment="1">
      <alignment horizontal="right" vertical="center"/>
    </xf>
    <xf numFmtId="0" fontId="46" fillId="0" borderId="63" xfId="41" applyNumberFormat="1" applyFont="1" applyFill="1" applyBorder="1" applyAlignment="1">
      <alignment horizontal="right" vertical="center"/>
    </xf>
    <xf numFmtId="9" fontId="36" fillId="0" borderId="45" xfId="0" applyNumberFormat="1" applyFont="1" applyFill="1" applyBorder="1" applyAlignment="1">
      <alignment horizontal="right" vertical="center"/>
    </xf>
    <xf numFmtId="0" fontId="36" fillId="30" borderId="0" xfId="0" applyNumberFormat="1" applyFont="1" applyFill="1" applyAlignment="1">
      <alignment vertical="center"/>
    </xf>
    <xf numFmtId="0" fontId="36" fillId="30" borderId="0" xfId="0" applyNumberFormat="1" applyFont="1" applyFill="1"/>
    <xf numFmtId="0" fontId="36" fillId="30" borderId="0" xfId="0" applyFont="1" applyFill="1"/>
    <xf numFmtId="0" fontId="36" fillId="0" borderId="0" xfId="0" applyFont="1" applyFill="1"/>
    <xf numFmtId="181" fontId="36" fillId="0" borderId="47" xfId="0" applyNumberFormat="1" applyFont="1" applyBorder="1" applyAlignment="1">
      <alignment horizontal="right" vertical="center"/>
    </xf>
    <xf numFmtId="181" fontId="36" fillId="43" borderId="24" xfId="0" applyNumberFormat="1" applyFont="1" applyFill="1" applyBorder="1" applyAlignment="1">
      <alignment horizontal="right" vertical="center"/>
    </xf>
    <xf numFmtId="181" fontId="36" fillId="0" borderId="24" xfId="0" applyNumberFormat="1" applyFont="1" applyBorder="1" applyAlignment="1">
      <alignment horizontal="right" vertical="center"/>
    </xf>
    <xf numFmtId="0" fontId="36" fillId="0" borderId="24" xfId="0" applyFont="1" applyBorder="1" applyAlignment="1">
      <alignment horizontal="right" vertical="center"/>
    </xf>
    <xf numFmtId="0" fontId="36" fillId="0" borderId="24" xfId="0" applyFont="1" applyFill="1" applyBorder="1" applyAlignment="1">
      <alignment horizontal="right" vertical="center"/>
    </xf>
    <xf numFmtId="9" fontId="36" fillId="0" borderId="24" xfId="0" applyNumberFormat="1" applyFont="1" applyFill="1" applyBorder="1" applyAlignment="1">
      <alignment horizontal="right" vertical="center"/>
    </xf>
    <xf numFmtId="0" fontId="36" fillId="44" borderId="24" xfId="0" applyFont="1" applyFill="1" applyBorder="1" applyAlignment="1">
      <alignment horizontal="right" vertical="center"/>
    </xf>
    <xf numFmtId="181" fontId="36" fillId="42" borderId="24" xfId="0" applyNumberFormat="1" applyFont="1" applyFill="1" applyBorder="1" applyAlignment="1">
      <alignment horizontal="right" vertical="center"/>
    </xf>
    <xf numFmtId="9" fontId="36" fillId="42" borderId="24" xfId="0" applyNumberFormat="1" applyFont="1" applyFill="1" applyBorder="1" applyAlignment="1">
      <alignment horizontal="right" vertical="center"/>
    </xf>
    <xf numFmtId="9" fontId="36" fillId="42" borderId="24" xfId="44" applyFont="1" applyFill="1" applyBorder="1" applyAlignment="1">
      <alignment horizontal="right" vertical="center"/>
    </xf>
    <xf numFmtId="182" fontId="36" fillId="0" borderId="24" xfId="0" applyNumberFormat="1" applyFont="1" applyFill="1" applyBorder="1" applyAlignment="1">
      <alignment horizontal="right" vertical="center"/>
    </xf>
    <xf numFmtId="0" fontId="36" fillId="42" borderId="24" xfId="0" applyFont="1" applyFill="1" applyBorder="1" applyAlignment="1">
      <alignment horizontal="right" vertical="center"/>
    </xf>
    <xf numFmtId="182" fontId="36" fillId="0" borderId="24" xfId="0" applyNumberFormat="1" applyFont="1" applyBorder="1" applyAlignment="1">
      <alignment horizontal="right" vertical="center"/>
    </xf>
    <xf numFmtId="0" fontId="36" fillId="0" borderId="47" xfId="0" applyFont="1" applyBorder="1" applyAlignment="1">
      <alignment horizontal="right" vertical="center"/>
    </xf>
    <xf numFmtId="0" fontId="36" fillId="26" borderId="23" xfId="0" applyFont="1" applyFill="1" applyBorder="1" applyAlignment="1">
      <alignment horizontal="right" vertical="center"/>
    </xf>
    <xf numFmtId="9" fontId="36" fillId="0" borderId="24" xfId="0" applyNumberFormat="1" applyFont="1" applyBorder="1" applyAlignment="1">
      <alignment horizontal="right" vertical="center"/>
    </xf>
    <xf numFmtId="0" fontId="36" fillId="26" borderId="24" xfId="0" applyFont="1" applyFill="1" applyBorder="1" applyAlignment="1">
      <alignment horizontal="right" vertical="center"/>
    </xf>
    <xf numFmtId="0" fontId="36" fillId="0" borderId="24" xfId="43" applyFont="1" applyBorder="1" applyAlignment="1">
      <alignment horizontal="right" vertical="center"/>
    </xf>
    <xf numFmtId="9" fontId="36" fillId="0" borderId="24" xfId="43" applyNumberFormat="1" applyFont="1" applyBorder="1" applyAlignment="1">
      <alignment horizontal="right" vertical="center"/>
    </xf>
    <xf numFmtId="182" fontId="36" fillId="0" borderId="24" xfId="43" applyNumberFormat="1" applyFont="1" applyBorder="1" applyAlignment="1">
      <alignment horizontal="right" vertical="center"/>
    </xf>
    <xf numFmtId="0" fontId="36" fillId="0" borderId="64" xfId="43" applyFont="1" applyBorder="1" applyAlignment="1">
      <alignment horizontal="right" vertical="center"/>
    </xf>
    <xf numFmtId="9" fontId="36" fillId="0" borderId="47" xfId="0" applyNumberFormat="1" applyFont="1" applyFill="1" applyBorder="1" applyAlignment="1">
      <alignment horizontal="right" vertical="center"/>
    </xf>
    <xf numFmtId="9" fontId="36" fillId="0" borderId="23" xfId="0" applyNumberFormat="1" applyFont="1" applyFill="1" applyBorder="1" applyAlignment="1">
      <alignment horizontal="right" vertical="center"/>
    </xf>
    <xf numFmtId="9" fontId="36" fillId="0" borderId="64" xfId="0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181" fontId="36" fillId="0" borderId="108" xfId="0" applyNumberFormat="1" applyFont="1" applyBorder="1" applyAlignment="1">
      <alignment horizontal="right" vertical="center"/>
    </xf>
    <xf numFmtId="181" fontId="36" fillId="0" borderId="63" xfId="0" applyNumberFormat="1" applyFont="1" applyBorder="1" applyAlignment="1">
      <alignment horizontal="right" vertical="center"/>
    </xf>
    <xf numFmtId="0" fontId="36" fillId="0" borderId="15" xfId="0" applyFont="1" applyFill="1" applyBorder="1" applyAlignment="1">
      <alignment horizontal="right" vertical="center"/>
    </xf>
    <xf numFmtId="181" fontId="36" fillId="42" borderId="15" xfId="0" applyNumberFormat="1" applyFont="1" applyFill="1" applyBorder="1" applyAlignment="1">
      <alignment horizontal="right" vertical="center"/>
    </xf>
    <xf numFmtId="0" fontId="36" fillId="42" borderId="15" xfId="0" applyFont="1" applyFill="1" applyBorder="1" applyAlignment="1">
      <alignment horizontal="right" vertical="center"/>
    </xf>
    <xf numFmtId="9" fontId="36" fillId="44" borderId="15" xfId="0" applyNumberFormat="1" applyFont="1" applyFill="1" applyBorder="1" applyAlignment="1">
      <alignment horizontal="right" vertical="center"/>
    </xf>
    <xf numFmtId="0" fontId="36" fillId="44" borderId="15" xfId="43" applyFont="1" applyFill="1" applyBorder="1" applyAlignment="1">
      <alignment horizontal="right" vertical="center"/>
    </xf>
    <xf numFmtId="9" fontId="36" fillId="42" borderId="15" xfId="43" applyNumberFormat="1" applyFont="1" applyFill="1" applyBorder="1" applyAlignment="1">
      <alignment horizontal="right" vertical="center"/>
    </xf>
    <xf numFmtId="9" fontId="46" fillId="0" borderId="15" xfId="40" applyNumberFormat="1" applyFont="1" applyFill="1" applyBorder="1" applyAlignment="1">
      <alignment horizontal="right" vertical="center"/>
    </xf>
    <xf numFmtId="9" fontId="46" fillId="0" borderId="63" xfId="40" applyNumberFormat="1" applyFont="1" applyFill="1" applyBorder="1" applyAlignment="1">
      <alignment horizontal="right" vertical="center"/>
    </xf>
    <xf numFmtId="181" fontId="36" fillId="0" borderId="18" xfId="0" applyNumberFormat="1" applyFont="1" applyBorder="1" applyAlignment="1">
      <alignment horizontal="right" vertical="center"/>
    </xf>
    <xf numFmtId="181" fontId="36" fillId="0" borderId="66" xfId="0" applyNumberFormat="1" applyFont="1" applyBorder="1" applyAlignment="1">
      <alignment horizontal="right" vertical="center"/>
    </xf>
    <xf numFmtId="0" fontId="36" fillId="0" borderId="38" xfId="0" applyFont="1" applyFill="1" applyBorder="1" applyAlignment="1">
      <alignment horizontal="right" vertical="center"/>
    </xf>
    <xf numFmtId="181" fontId="36" fillId="42" borderId="30" xfId="0" applyNumberFormat="1" applyFont="1" applyFill="1" applyBorder="1" applyAlignment="1">
      <alignment horizontal="right" vertical="center"/>
    </xf>
    <xf numFmtId="182" fontId="36" fillId="42" borderId="24" xfId="0" applyNumberFormat="1" applyFont="1" applyFill="1" applyBorder="1" applyAlignment="1">
      <alignment horizontal="right" vertical="center"/>
    </xf>
    <xf numFmtId="9" fontId="36" fillId="44" borderId="24" xfId="0" applyNumberFormat="1" applyFont="1" applyFill="1" applyBorder="1" applyAlignment="1">
      <alignment horizontal="right" vertical="center"/>
    </xf>
    <xf numFmtId="9" fontId="36" fillId="42" borderId="18" xfId="0" applyNumberFormat="1" applyFont="1" applyFill="1" applyBorder="1" applyAlignment="1">
      <alignment horizontal="right" vertical="center"/>
    </xf>
    <xf numFmtId="9" fontId="36" fillId="42" borderId="16" xfId="0" applyNumberFormat="1" applyFont="1" applyFill="1" applyBorder="1" applyAlignment="1">
      <alignment horizontal="right" vertical="center"/>
    </xf>
    <xf numFmtId="0" fontId="36" fillId="0" borderId="18" xfId="0" applyFont="1" applyBorder="1" applyAlignment="1">
      <alignment horizontal="right" vertical="center"/>
    </xf>
    <xf numFmtId="182" fontId="36" fillId="0" borderId="18" xfId="0" applyNumberFormat="1" applyFont="1" applyBorder="1" applyAlignment="1">
      <alignment horizontal="right" vertical="center"/>
    </xf>
    <xf numFmtId="0" fontId="36" fillId="26" borderId="18" xfId="0" applyFont="1" applyFill="1" applyBorder="1" applyAlignment="1">
      <alignment horizontal="right" vertical="center"/>
    </xf>
    <xf numFmtId="9" fontId="36" fillId="0" borderId="18" xfId="0" applyNumberFormat="1" applyFont="1" applyBorder="1" applyAlignment="1">
      <alignment horizontal="right" vertical="center"/>
    </xf>
    <xf numFmtId="0" fontId="36" fillId="44" borderId="18" xfId="43" applyFont="1" applyFill="1" applyBorder="1" applyAlignment="1">
      <alignment horizontal="right" vertical="center"/>
    </xf>
    <xf numFmtId="9" fontId="36" fillId="42" borderId="16" xfId="43" applyNumberFormat="1" applyFont="1" applyFill="1" applyBorder="1" applyAlignment="1">
      <alignment horizontal="right" vertical="center"/>
    </xf>
    <xf numFmtId="9" fontId="36" fillId="42" borderId="18" xfId="43" applyNumberFormat="1" applyFont="1" applyFill="1" applyBorder="1" applyAlignment="1">
      <alignment horizontal="right" vertical="center"/>
    </xf>
    <xf numFmtId="9" fontId="46" fillId="0" borderId="23" xfId="40" applyNumberFormat="1" applyFont="1" applyFill="1" applyBorder="1" applyAlignment="1">
      <alignment horizontal="right" vertical="center"/>
    </xf>
    <xf numFmtId="9" fontId="46" fillId="0" borderId="64" xfId="40" applyNumberFormat="1" applyFont="1" applyFill="1" applyBorder="1" applyAlignment="1">
      <alignment horizontal="right" vertical="center"/>
    </xf>
    <xf numFmtId="181" fontId="36" fillId="0" borderId="44" xfId="0" applyNumberFormat="1" applyFont="1" applyBorder="1" applyAlignment="1">
      <alignment horizontal="right" vertical="center"/>
    </xf>
    <xf numFmtId="181" fontId="36" fillId="43" borderId="20" xfId="0" applyNumberFormat="1" applyFont="1" applyFill="1" applyBorder="1" applyAlignment="1">
      <alignment horizontal="right" vertical="center"/>
    </xf>
    <xf numFmtId="181" fontId="36" fillId="41" borderId="20" xfId="0" applyNumberFormat="1" applyFont="1" applyFill="1" applyBorder="1" applyAlignment="1">
      <alignment horizontal="right" vertical="center"/>
    </xf>
    <xf numFmtId="0" fontId="36" fillId="44" borderId="19" xfId="0" applyFont="1" applyFill="1" applyBorder="1" applyAlignment="1">
      <alignment horizontal="right" vertical="center"/>
    </xf>
    <xf numFmtId="9" fontId="36" fillId="42" borderId="19" xfId="44" applyFont="1" applyFill="1" applyBorder="1" applyAlignment="1">
      <alignment horizontal="right" vertical="center"/>
    </xf>
    <xf numFmtId="9" fontId="36" fillId="42" borderId="19" xfId="0" applyNumberFormat="1" applyFont="1" applyFill="1" applyBorder="1" applyAlignment="1">
      <alignment horizontal="right" vertical="center"/>
    </xf>
    <xf numFmtId="182" fontId="36" fillId="42" borderId="19" xfId="0" applyNumberFormat="1" applyFont="1" applyFill="1" applyBorder="1" applyAlignment="1">
      <alignment horizontal="right" vertical="center"/>
    </xf>
    <xf numFmtId="0" fontId="36" fillId="42" borderId="19" xfId="0" applyFont="1" applyFill="1" applyBorder="1" applyAlignment="1">
      <alignment horizontal="right" vertical="center"/>
    </xf>
    <xf numFmtId="182" fontId="36" fillId="42" borderId="20" xfId="0" applyNumberFormat="1" applyFont="1" applyFill="1" applyBorder="1" applyAlignment="1">
      <alignment horizontal="right" vertical="center"/>
    </xf>
    <xf numFmtId="0" fontId="36" fillId="44" borderId="20" xfId="0" applyFont="1" applyFill="1" applyBorder="1" applyAlignment="1">
      <alignment horizontal="right" vertical="center"/>
    </xf>
    <xf numFmtId="178" fontId="36" fillId="0" borderId="44" xfId="0" applyNumberFormat="1" applyFont="1" applyBorder="1" applyAlignment="1">
      <alignment horizontal="right" vertical="center"/>
    </xf>
    <xf numFmtId="9" fontId="36" fillId="44" borderId="17" xfId="0" applyNumberFormat="1" applyFont="1" applyFill="1" applyBorder="1" applyAlignment="1">
      <alignment horizontal="right" vertical="center"/>
    </xf>
    <xf numFmtId="0" fontId="36" fillId="26" borderId="20" xfId="0" applyFont="1" applyFill="1" applyBorder="1" applyAlignment="1">
      <alignment horizontal="right" vertical="center"/>
    </xf>
    <xf numFmtId="0" fontId="36" fillId="44" borderId="17" xfId="43" applyFont="1" applyFill="1" applyBorder="1" applyAlignment="1">
      <alignment horizontal="right" vertical="center"/>
    </xf>
    <xf numFmtId="9" fontId="36" fillId="42" borderId="17" xfId="43" applyNumberFormat="1" applyFont="1" applyFill="1" applyBorder="1" applyAlignment="1">
      <alignment horizontal="right" vertical="center"/>
    </xf>
    <xf numFmtId="9" fontId="36" fillId="42" borderId="19" xfId="43" applyNumberFormat="1" applyFont="1" applyFill="1" applyBorder="1" applyAlignment="1">
      <alignment horizontal="right" vertical="center"/>
    </xf>
    <xf numFmtId="0" fontId="36" fillId="44" borderId="20" xfId="43" applyFont="1" applyFill="1" applyBorder="1" applyAlignment="1">
      <alignment horizontal="right" vertical="center"/>
    </xf>
    <xf numFmtId="182" fontId="36" fillId="44" borderId="20" xfId="43" applyNumberFormat="1" applyFont="1" applyFill="1" applyBorder="1" applyAlignment="1">
      <alignment horizontal="right" vertical="center"/>
    </xf>
    <xf numFmtId="182" fontId="36" fillId="0" borderId="20" xfId="43" applyNumberFormat="1" applyFont="1" applyBorder="1" applyAlignment="1">
      <alignment horizontal="right" vertical="center"/>
    </xf>
    <xf numFmtId="9" fontId="46" fillId="0" borderId="20" xfId="40" applyNumberFormat="1" applyFont="1" applyFill="1" applyBorder="1" applyAlignment="1">
      <alignment horizontal="right" vertical="center"/>
    </xf>
    <xf numFmtId="9" fontId="46" fillId="0" borderId="19" xfId="40" applyNumberFormat="1" applyFont="1" applyFill="1" applyBorder="1" applyAlignment="1">
      <alignment horizontal="right" vertical="center"/>
    </xf>
    <xf numFmtId="9" fontId="46" fillId="0" borderId="62" xfId="40" applyNumberFormat="1" applyFont="1" applyFill="1" applyBorder="1" applyAlignment="1">
      <alignment horizontal="right" vertical="center"/>
    </xf>
    <xf numFmtId="182" fontId="36" fillId="42" borderId="15" xfId="0" applyNumberFormat="1" applyFont="1" applyFill="1" applyBorder="1" applyAlignment="1">
      <alignment horizontal="right" vertical="center"/>
    </xf>
    <xf numFmtId="182" fontId="36" fillId="42" borderId="17" xfId="0" applyNumberFormat="1" applyFont="1" applyFill="1" applyBorder="1" applyAlignment="1">
      <alignment horizontal="right" vertical="center"/>
    </xf>
    <xf numFmtId="0" fontId="36" fillId="44" borderId="17" xfId="0" applyFont="1" applyFill="1" applyBorder="1" applyAlignment="1">
      <alignment horizontal="right" vertical="center"/>
    </xf>
    <xf numFmtId="9" fontId="36" fillId="42" borderId="24" xfId="43" applyNumberFormat="1" applyFont="1" applyFill="1" applyBorder="1" applyAlignment="1">
      <alignment horizontal="right" vertical="center"/>
    </xf>
    <xf numFmtId="182" fontId="36" fillId="44" borderId="17" xfId="43" applyNumberFormat="1" applyFont="1" applyFill="1" applyBorder="1" applyAlignment="1">
      <alignment horizontal="right" vertical="center"/>
    </xf>
    <xf numFmtId="9" fontId="36" fillId="0" borderId="17" xfId="0" applyNumberFormat="1" applyFont="1" applyFill="1" applyBorder="1" applyAlignment="1">
      <alignment horizontal="right" vertical="center"/>
    </xf>
    <xf numFmtId="0" fontId="36" fillId="0" borderId="23" xfId="0" applyFont="1" applyBorder="1" applyAlignment="1">
      <alignment horizontal="right" vertical="center"/>
    </xf>
    <xf numFmtId="9" fontId="36" fillId="0" borderId="23" xfId="0" applyNumberFormat="1" applyFont="1" applyBorder="1" applyAlignment="1">
      <alignment horizontal="right" vertical="center"/>
    </xf>
    <xf numFmtId="0" fontId="36" fillId="44" borderId="23" xfId="0" applyFont="1" applyFill="1" applyBorder="1" applyAlignment="1">
      <alignment horizontal="right" vertical="center"/>
    </xf>
    <xf numFmtId="9" fontId="36" fillId="42" borderId="23" xfId="44" applyFont="1" applyFill="1" applyBorder="1" applyAlignment="1">
      <alignment horizontal="right" vertical="center"/>
    </xf>
    <xf numFmtId="0" fontId="36" fillId="0" borderId="23" xfId="0" applyFont="1" applyFill="1" applyBorder="1" applyAlignment="1">
      <alignment horizontal="right" vertical="center"/>
    </xf>
    <xf numFmtId="182" fontId="36" fillId="42" borderId="23" xfId="0" applyNumberFormat="1" applyFont="1" applyFill="1" applyBorder="1" applyAlignment="1">
      <alignment horizontal="right" vertical="center"/>
    </xf>
    <xf numFmtId="182" fontId="36" fillId="0" borderId="23" xfId="0" applyNumberFormat="1" applyFont="1" applyFill="1" applyBorder="1" applyAlignment="1">
      <alignment horizontal="right" vertical="center"/>
    </xf>
    <xf numFmtId="9" fontId="36" fillId="42" borderId="23" xfId="0" applyNumberFormat="1" applyFont="1" applyFill="1" applyBorder="1" applyAlignment="1">
      <alignment horizontal="right" vertical="center"/>
    </xf>
    <xf numFmtId="0" fontId="36" fillId="42" borderId="23" xfId="0" applyFont="1" applyFill="1" applyBorder="1" applyAlignment="1">
      <alignment horizontal="right" vertical="center"/>
    </xf>
    <xf numFmtId="0" fontId="36" fillId="0" borderId="52" xfId="0" applyFont="1" applyBorder="1" applyAlignment="1">
      <alignment horizontal="right" vertical="center"/>
    </xf>
    <xf numFmtId="0" fontId="36" fillId="44" borderId="24" xfId="43" applyFont="1" applyFill="1" applyBorder="1" applyAlignment="1">
      <alignment horizontal="right" vertical="center"/>
    </xf>
    <xf numFmtId="182" fontId="36" fillId="44" borderId="24" xfId="43" applyNumberFormat="1" applyFont="1" applyFill="1" applyBorder="1" applyAlignment="1">
      <alignment horizontal="right" vertical="center"/>
    </xf>
    <xf numFmtId="181" fontId="36" fillId="0" borderId="48" xfId="0" applyNumberFormat="1" applyFont="1" applyBorder="1" applyAlignment="1">
      <alignment horizontal="right" vertical="center"/>
    </xf>
    <xf numFmtId="181" fontId="36" fillId="43" borderId="30" xfId="0" applyNumberFormat="1" applyFont="1" applyFill="1" applyBorder="1" applyAlignment="1">
      <alignment horizontal="right" vertical="center"/>
    </xf>
    <xf numFmtId="181" fontId="36" fillId="41" borderId="30" xfId="0" applyNumberFormat="1" applyFont="1" applyFill="1" applyBorder="1" applyAlignment="1">
      <alignment horizontal="right" vertical="center"/>
    </xf>
    <xf numFmtId="0" fontId="36" fillId="0" borderId="31" xfId="0" applyFont="1" applyBorder="1" applyAlignment="1">
      <alignment horizontal="right" vertical="center"/>
    </xf>
    <xf numFmtId="9" fontId="36" fillId="0" borderId="31" xfId="0" applyNumberFormat="1" applyFont="1" applyBorder="1" applyAlignment="1">
      <alignment horizontal="right" vertical="center"/>
    </xf>
    <xf numFmtId="0" fontId="36" fillId="44" borderId="31" xfId="0" applyFont="1" applyFill="1" applyBorder="1" applyAlignment="1">
      <alignment horizontal="right" vertical="center"/>
    </xf>
    <xf numFmtId="9" fontId="36" fillId="42" borderId="31" xfId="44" applyFont="1" applyFill="1" applyBorder="1" applyAlignment="1">
      <alignment horizontal="right" vertical="center"/>
    </xf>
    <xf numFmtId="0" fontId="36" fillId="0" borderId="31" xfId="0" applyFont="1" applyFill="1" applyBorder="1" applyAlignment="1">
      <alignment horizontal="right" vertical="center"/>
    </xf>
    <xf numFmtId="182" fontId="36" fillId="42" borderId="31" xfId="0" applyNumberFormat="1" applyFont="1" applyFill="1" applyBorder="1" applyAlignment="1">
      <alignment horizontal="right" vertical="center"/>
    </xf>
    <xf numFmtId="182" fontId="36" fillId="0" borderId="31" xfId="0" applyNumberFormat="1" applyFont="1" applyFill="1" applyBorder="1" applyAlignment="1">
      <alignment horizontal="right" vertical="center"/>
    </xf>
    <xf numFmtId="9" fontId="36" fillId="42" borderId="31" xfId="0" applyNumberFormat="1" applyFont="1" applyFill="1" applyBorder="1" applyAlignment="1">
      <alignment horizontal="right" vertical="center"/>
    </xf>
    <xf numFmtId="0" fontId="36" fillId="42" borderId="31" xfId="0" applyFont="1" applyFill="1" applyBorder="1" applyAlignment="1">
      <alignment horizontal="right" vertical="center"/>
    </xf>
    <xf numFmtId="182" fontId="36" fillId="42" borderId="30" xfId="0" applyNumberFormat="1" applyFont="1" applyFill="1" applyBorder="1" applyAlignment="1">
      <alignment horizontal="right" vertical="center"/>
    </xf>
    <xf numFmtId="0" fontId="36" fillId="45" borderId="30" xfId="0" applyFont="1" applyFill="1" applyBorder="1" applyAlignment="1">
      <alignment horizontal="right" vertical="center"/>
    </xf>
    <xf numFmtId="181" fontId="36" fillId="38" borderId="17" xfId="0" applyNumberFormat="1" applyFont="1" applyFill="1" applyBorder="1" applyAlignment="1">
      <alignment horizontal="right" vertical="center"/>
    </xf>
    <xf numFmtId="0" fontId="36" fillId="0" borderId="48" xfId="0" applyFont="1" applyBorder="1" applyAlignment="1">
      <alignment horizontal="right" vertical="center"/>
    </xf>
    <xf numFmtId="0" fontId="36" fillId="26" borderId="31" xfId="0" applyFont="1" applyFill="1" applyBorder="1" applyAlignment="1">
      <alignment horizontal="right" vertical="center"/>
    </xf>
    <xf numFmtId="9" fontId="36" fillId="44" borderId="30" xfId="0" applyNumberFormat="1" applyFont="1" applyFill="1" applyBorder="1" applyAlignment="1">
      <alignment horizontal="right" vertical="center"/>
    </xf>
    <xf numFmtId="9" fontId="36" fillId="0" borderId="30" xfId="0" applyNumberFormat="1" applyFont="1" applyBorder="1" applyAlignment="1">
      <alignment horizontal="right" vertical="center"/>
    </xf>
    <xf numFmtId="0" fontId="36" fillId="44" borderId="30" xfId="43" applyFont="1" applyFill="1" applyBorder="1" applyAlignment="1">
      <alignment horizontal="right" vertical="center"/>
    </xf>
    <xf numFmtId="9" fontId="36" fillId="42" borderId="30" xfId="43" applyNumberFormat="1" applyFont="1" applyFill="1" applyBorder="1" applyAlignment="1">
      <alignment horizontal="right" vertical="center"/>
    </xf>
    <xf numFmtId="182" fontId="36" fillId="44" borderId="30" xfId="43" applyNumberFormat="1" applyFont="1" applyFill="1" applyBorder="1" applyAlignment="1">
      <alignment horizontal="right" vertical="center"/>
    </xf>
    <xf numFmtId="9" fontId="46" fillId="0" borderId="31" xfId="40" applyNumberFormat="1" applyFont="1" applyFill="1" applyBorder="1" applyAlignment="1">
      <alignment horizontal="right" vertical="center"/>
    </xf>
    <xf numFmtId="9" fontId="46" fillId="0" borderId="65" xfId="40" applyNumberFormat="1" applyFont="1" applyFill="1" applyBorder="1" applyAlignment="1">
      <alignment horizontal="right" vertical="center"/>
    </xf>
    <xf numFmtId="0" fontId="36" fillId="0" borderId="19" xfId="0" applyFont="1" applyFill="1" applyBorder="1" applyAlignment="1">
      <alignment horizontal="right" vertical="center"/>
    </xf>
    <xf numFmtId="182" fontId="36" fillId="0" borderId="19" xfId="0" applyNumberFormat="1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horizontal="right" vertical="center"/>
    </xf>
    <xf numFmtId="0" fontId="36" fillId="42" borderId="17" xfId="0" applyFont="1" applyFill="1" applyBorder="1" applyAlignment="1">
      <alignment horizontal="right" vertical="center"/>
    </xf>
    <xf numFmtId="182" fontId="36" fillId="0" borderId="23" xfId="0" applyNumberFormat="1" applyFont="1" applyBorder="1" applyAlignment="1">
      <alignment horizontal="right" vertical="center"/>
    </xf>
    <xf numFmtId="9" fontId="36" fillId="0" borderId="52" xfId="0" applyNumberFormat="1" applyFont="1" applyFill="1" applyBorder="1" applyAlignment="1">
      <alignment horizontal="right" vertical="center"/>
    </xf>
    <xf numFmtId="181" fontId="36" fillId="0" borderId="49" xfId="0" applyNumberFormat="1" applyFont="1" applyBorder="1" applyAlignment="1">
      <alignment horizontal="right" vertical="center"/>
    </xf>
    <xf numFmtId="181" fontId="36" fillId="43" borderId="18" xfId="0" applyNumberFormat="1" applyFont="1" applyFill="1" applyBorder="1" applyAlignment="1">
      <alignment horizontal="right" vertical="center"/>
    </xf>
    <xf numFmtId="181" fontId="36" fillId="41" borderId="18" xfId="0" applyNumberFormat="1" applyFont="1" applyFill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9" fontId="36" fillId="0" borderId="16" xfId="0" applyNumberFormat="1" applyFont="1" applyBorder="1" applyAlignment="1">
      <alignment horizontal="right" vertical="center"/>
    </xf>
    <xf numFmtId="0" fontId="36" fillId="44" borderId="16" xfId="0" applyFont="1" applyFill="1" applyBorder="1" applyAlignment="1">
      <alignment horizontal="right" vertical="center"/>
    </xf>
    <xf numFmtId="182" fontId="36" fillId="0" borderId="16" xfId="0" applyNumberFormat="1" applyFont="1" applyBorder="1" applyAlignment="1">
      <alignment horizontal="right" vertical="center"/>
    </xf>
    <xf numFmtId="182" fontId="36" fillId="0" borderId="16" xfId="0" applyNumberFormat="1" applyFont="1" applyFill="1" applyBorder="1" applyAlignment="1">
      <alignment horizontal="right" vertical="center"/>
    </xf>
    <xf numFmtId="182" fontId="36" fillId="42" borderId="16" xfId="0" applyNumberFormat="1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0" fontId="36" fillId="42" borderId="16" xfId="0" applyFont="1" applyFill="1" applyBorder="1" applyAlignment="1">
      <alignment horizontal="right" vertical="center"/>
    </xf>
    <xf numFmtId="182" fontId="36" fillId="42" borderId="18" xfId="0" applyNumberFormat="1" applyFont="1" applyFill="1" applyBorder="1" applyAlignment="1">
      <alignment horizontal="right" vertical="center"/>
    </xf>
    <xf numFmtId="0" fontId="36" fillId="44" borderId="18" xfId="0" applyFont="1" applyFill="1" applyBorder="1" applyAlignment="1">
      <alignment horizontal="right" vertical="center"/>
    </xf>
    <xf numFmtId="0" fontId="36" fillId="42" borderId="18" xfId="0" applyFont="1" applyFill="1" applyBorder="1" applyAlignment="1">
      <alignment horizontal="right" vertical="center"/>
    </xf>
    <xf numFmtId="0" fontId="36" fillId="0" borderId="49" xfId="0" applyFont="1" applyBorder="1" applyAlignment="1">
      <alignment horizontal="right" vertical="center"/>
    </xf>
    <xf numFmtId="0" fontId="36" fillId="26" borderId="16" xfId="0" applyFont="1" applyFill="1" applyBorder="1" applyAlignment="1">
      <alignment horizontal="right" vertical="center"/>
    </xf>
    <xf numFmtId="9" fontId="36" fillId="44" borderId="18" xfId="0" applyNumberFormat="1" applyFont="1" applyFill="1" applyBorder="1" applyAlignment="1">
      <alignment horizontal="right" vertical="center"/>
    </xf>
    <xf numFmtId="9" fontId="36" fillId="0" borderId="18" xfId="0" applyNumberFormat="1" applyFont="1" applyFill="1" applyBorder="1" applyAlignment="1">
      <alignment horizontal="right" vertical="center"/>
    </xf>
    <xf numFmtId="9" fontId="36" fillId="0" borderId="18" xfId="43" applyNumberFormat="1" applyFont="1" applyBorder="1" applyAlignment="1">
      <alignment horizontal="right" vertical="center"/>
    </xf>
    <xf numFmtId="182" fontId="36" fillId="44" borderId="18" xfId="43" applyNumberFormat="1" applyFont="1" applyFill="1" applyBorder="1" applyAlignment="1">
      <alignment horizontal="right" vertical="center"/>
    </xf>
    <xf numFmtId="0" fontId="36" fillId="0" borderId="66" xfId="43" applyFont="1" applyBorder="1" applyAlignment="1">
      <alignment horizontal="right" vertical="center"/>
    </xf>
    <xf numFmtId="9" fontId="36" fillId="0" borderId="74" xfId="0" applyNumberFormat="1" applyFont="1" applyFill="1" applyBorder="1" applyAlignment="1">
      <alignment horizontal="right" vertical="center"/>
    </xf>
    <xf numFmtId="9" fontId="36" fillId="0" borderId="16" xfId="0" applyNumberFormat="1" applyFont="1" applyFill="1" applyBorder="1" applyAlignment="1">
      <alignment horizontal="right" vertical="center"/>
    </xf>
    <xf numFmtId="9" fontId="36" fillId="0" borderId="66" xfId="0" applyNumberFormat="1" applyFont="1" applyFill="1" applyBorder="1" applyAlignment="1">
      <alignment horizontal="right" vertical="center"/>
    </xf>
    <xf numFmtId="0" fontId="36" fillId="42" borderId="20" xfId="0" applyFont="1" applyFill="1" applyBorder="1" applyAlignment="1">
      <alignment horizontal="right" vertical="center"/>
    </xf>
    <xf numFmtId="9" fontId="36" fillId="0" borderId="20" xfId="0" applyNumberFormat="1" applyFont="1" applyFill="1" applyBorder="1" applyAlignment="1">
      <alignment horizontal="right" vertical="center"/>
    </xf>
    <xf numFmtId="9" fontId="36" fillId="0" borderId="20" xfId="0" applyNumberFormat="1" applyFont="1" applyBorder="1" applyAlignment="1">
      <alignment horizontal="right" vertical="center"/>
    </xf>
    <xf numFmtId="0" fontId="36" fillId="0" borderId="20" xfId="43" applyFont="1" applyBorder="1" applyAlignment="1">
      <alignment horizontal="right" vertical="center"/>
    </xf>
    <xf numFmtId="9" fontId="36" fillId="0" borderId="20" xfId="43" applyNumberFormat="1" applyFont="1" applyBorder="1" applyAlignment="1">
      <alignment horizontal="right" vertical="center"/>
    </xf>
    <xf numFmtId="9" fontId="36" fillId="0" borderId="51" xfId="0" applyNumberFormat="1" applyFont="1" applyFill="1" applyBorder="1" applyAlignment="1">
      <alignment horizontal="right" vertical="center"/>
    </xf>
    <xf numFmtId="9" fontId="36" fillId="42" borderId="62" xfId="0" applyNumberFormat="1" applyFont="1" applyFill="1" applyBorder="1" applyAlignment="1">
      <alignment horizontal="right" vertical="center"/>
    </xf>
    <xf numFmtId="0" fontId="36" fillId="45" borderId="20" xfId="0" applyFont="1" applyFill="1" applyBorder="1" applyAlignment="1">
      <alignment horizontal="right" vertical="center"/>
    </xf>
    <xf numFmtId="181" fontId="36" fillId="38" borderId="24" xfId="0" applyNumberFormat="1" applyFont="1" applyFill="1" applyBorder="1" applyAlignment="1">
      <alignment horizontal="right" vertical="center"/>
    </xf>
    <xf numFmtId="0" fontId="36" fillId="0" borderId="17" xfId="0" applyFont="1" applyFill="1" applyBorder="1" applyAlignment="1">
      <alignment horizontal="right" vertical="center"/>
    </xf>
    <xf numFmtId="9" fontId="36" fillId="42" borderId="63" xfId="0" applyNumberFormat="1" applyFont="1" applyFill="1" applyBorder="1" applyAlignment="1">
      <alignment horizontal="right" vertical="center"/>
    </xf>
    <xf numFmtId="181" fontId="36" fillId="0" borderId="24" xfId="0" applyNumberFormat="1" applyFont="1" applyFill="1" applyBorder="1" applyAlignment="1">
      <alignment horizontal="right" vertical="center"/>
    </xf>
    <xf numFmtId="9" fontId="36" fillId="42" borderId="64" xfId="0" applyNumberFormat="1" applyFont="1" applyFill="1" applyBorder="1" applyAlignment="1">
      <alignment horizontal="right" vertical="center"/>
    </xf>
    <xf numFmtId="181" fontId="36" fillId="0" borderId="50" xfId="0" applyNumberFormat="1" applyFont="1" applyBorder="1" applyAlignment="1">
      <alignment horizontal="right" vertical="center"/>
    </xf>
    <xf numFmtId="181" fontId="36" fillId="43" borderId="32" xfId="0" applyNumberFormat="1" applyFont="1" applyFill="1" applyBorder="1" applyAlignment="1">
      <alignment horizontal="right" vertical="center"/>
    </xf>
    <xf numFmtId="181" fontId="36" fillId="0" borderId="32" xfId="0" applyNumberFormat="1" applyFont="1" applyBorder="1" applyAlignment="1">
      <alignment horizontal="right" vertical="center"/>
    </xf>
    <xf numFmtId="181" fontId="36" fillId="41" borderId="32" xfId="0" applyNumberFormat="1" applyFont="1" applyFill="1" applyBorder="1" applyAlignment="1">
      <alignment horizontal="right" vertical="center"/>
    </xf>
    <xf numFmtId="0" fontId="36" fillId="0" borderId="32" xfId="0" applyFont="1" applyBorder="1" applyAlignment="1">
      <alignment horizontal="right" vertical="center"/>
    </xf>
    <xf numFmtId="0" fontId="36" fillId="0" borderId="33" xfId="0" applyFont="1" applyBorder="1" applyAlignment="1">
      <alignment horizontal="right" vertical="center"/>
    </xf>
    <xf numFmtId="9" fontId="36" fillId="0" borderId="33" xfId="0" applyNumberFormat="1" applyFont="1" applyBorder="1" applyAlignment="1">
      <alignment horizontal="right" vertical="center"/>
    </xf>
    <xf numFmtId="0" fontId="36" fillId="44" borderId="33" xfId="0" applyFont="1" applyFill="1" applyBorder="1" applyAlignment="1">
      <alignment horizontal="right" vertical="center"/>
    </xf>
    <xf numFmtId="182" fontId="36" fillId="0" borderId="33" xfId="0" applyNumberFormat="1" applyFont="1" applyBorder="1" applyAlignment="1">
      <alignment horizontal="right" vertical="center"/>
    </xf>
    <xf numFmtId="182" fontId="36" fillId="42" borderId="33" xfId="0" applyNumberFormat="1" applyFont="1" applyFill="1" applyBorder="1" applyAlignment="1">
      <alignment horizontal="right" vertical="center"/>
    </xf>
    <xf numFmtId="0" fontId="36" fillId="0" borderId="33" xfId="0" applyFont="1" applyFill="1" applyBorder="1" applyAlignment="1">
      <alignment horizontal="right" vertical="center"/>
    </xf>
    <xf numFmtId="0" fontId="36" fillId="42" borderId="33" xfId="0" applyFont="1" applyFill="1" applyBorder="1" applyAlignment="1">
      <alignment horizontal="right" vertical="center"/>
    </xf>
    <xf numFmtId="182" fontId="36" fillId="0" borderId="33" xfId="0" applyNumberFormat="1" applyFont="1" applyFill="1" applyBorder="1" applyAlignment="1">
      <alignment horizontal="right" vertical="center"/>
    </xf>
    <xf numFmtId="182" fontId="36" fillId="0" borderId="32" xfId="0" applyNumberFormat="1" applyFont="1" applyBorder="1" applyAlignment="1">
      <alignment horizontal="right" vertical="center"/>
    </xf>
    <xf numFmtId="182" fontId="36" fillId="42" borderId="32" xfId="0" applyNumberFormat="1" applyFont="1" applyFill="1" applyBorder="1" applyAlignment="1">
      <alignment horizontal="right" vertical="center"/>
    </xf>
    <xf numFmtId="0" fontId="36" fillId="44" borderId="32" xfId="0" applyFont="1" applyFill="1" applyBorder="1" applyAlignment="1">
      <alignment horizontal="right" vertical="center"/>
    </xf>
    <xf numFmtId="0" fontId="36" fillId="42" borderId="32" xfId="0" applyFont="1" applyFill="1" applyBorder="1" applyAlignment="1">
      <alignment horizontal="right" vertical="center"/>
    </xf>
    <xf numFmtId="182" fontId="36" fillId="0" borderId="32" xfId="0" applyNumberFormat="1" applyFont="1" applyFill="1" applyBorder="1" applyAlignment="1">
      <alignment horizontal="right" vertical="center"/>
    </xf>
    <xf numFmtId="0" fontId="36" fillId="0" borderId="32" xfId="0" applyFont="1" applyFill="1" applyBorder="1" applyAlignment="1">
      <alignment horizontal="right" vertical="center"/>
    </xf>
    <xf numFmtId="0" fontId="36" fillId="0" borderId="50" xfId="0" applyFont="1" applyBorder="1" applyAlignment="1">
      <alignment horizontal="right" vertical="center"/>
    </xf>
    <xf numFmtId="0" fontId="36" fillId="26" borderId="33" xfId="0" applyFont="1" applyFill="1" applyBorder="1" applyAlignment="1">
      <alignment horizontal="right" vertical="center"/>
    </xf>
    <xf numFmtId="9" fontId="36" fillId="0" borderId="32" xfId="0" applyNumberFormat="1" applyFont="1" applyBorder="1" applyAlignment="1">
      <alignment horizontal="right" vertical="center"/>
    </xf>
    <xf numFmtId="0" fontId="36" fillId="26" borderId="32" xfId="0" applyFont="1" applyFill="1" applyBorder="1" applyAlignment="1">
      <alignment horizontal="right" vertical="center"/>
    </xf>
    <xf numFmtId="9" fontId="36" fillId="0" borderId="32" xfId="0" applyNumberFormat="1" applyFont="1" applyFill="1" applyBorder="1" applyAlignment="1">
      <alignment horizontal="right" vertical="center"/>
    </xf>
    <xf numFmtId="0" fontId="36" fillId="0" borderId="32" xfId="43" applyFont="1" applyBorder="1" applyAlignment="1">
      <alignment horizontal="right" vertical="center"/>
    </xf>
    <xf numFmtId="9" fontId="36" fillId="0" borderId="32" xfId="43" applyNumberFormat="1" applyFont="1" applyBorder="1" applyAlignment="1">
      <alignment horizontal="right" vertical="center"/>
    </xf>
    <xf numFmtId="0" fontId="36" fillId="44" borderId="32" xfId="43" applyFont="1" applyFill="1" applyBorder="1" applyAlignment="1">
      <alignment horizontal="right" vertical="center"/>
    </xf>
    <xf numFmtId="182" fontId="36" fillId="44" borderId="32" xfId="43" applyNumberFormat="1" applyFont="1" applyFill="1" applyBorder="1" applyAlignment="1">
      <alignment horizontal="right" vertical="center"/>
    </xf>
    <xf numFmtId="0" fontId="36" fillId="0" borderId="67" xfId="43" applyFont="1" applyBorder="1" applyAlignment="1">
      <alignment horizontal="right" vertical="center"/>
    </xf>
    <xf numFmtId="9" fontId="36" fillId="0" borderId="50" xfId="0" applyNumberFormat="1" applyFont="1" applyFill="1" applyBorder="1" applyAlignment="1">
      <alignment horizontal="right" vertical="center"/>
    </xf>
    <xf numFmtId="9" fontId="36" fillId="0" borderId="33" xfId="0" applyNumberFormat="1" applyFont="1" applyFill="1" applyBorder="1" applyAlignment="1">
      <alignment horizontal="right" vertical="center"/>
    </xf>
    <xf numFmtId="9" fontId="36" fillId="42" borderId="32" xfId="0" applyNumberFormat="1" applyFont="1" applyFill="1" applyBorder="1" applyAlignment="1">
      <alignment horizontal="right" vertical="center"/>
    </xf>
    <xf numFmtId="9" fontId="36" fillId="42" borderId="67" xfId="0" applyNumberFormat="1" applyFont="1" applyFill="1" applyBorder="1" applyAlignment="1">
      <alignment horizontal="right" vertical="center"/>
    </xf>
    <xf numFmtId="182" fontId="36" fillId="0" borderId="20" xfId="0" applyNumberFormat="1" applyFont="1" applyFill="1" applyBorder="1" applyAlignment="1">
      <alignment horizontal="right" vertical="center"/>
    </xf>
    <xf numFmtId="0" fontId="36" fillId="0" borderId="51" xfId="0" applyFont="1" applyBorder="1" applyAlignment="1">
      <alignment horizontal="right" vertical="center"/>
    </xf>
    <xf numFmtId="182" fontId="36" fillId="44" borderId="20" xfId="0" applyNumberFormat="1" applyFont="1" applyFill="1" applyBorder="1" applyAlignment="1">
      <alignment horizontal="right" vertical="center"/>
    </xf>
    <xf numFmtId="182" fontId="36" fillId="0" borderId="17" xfId="0" applyNumberFormat="1" applyFont="1" applyFill="1" applyBorder="1" applyAlignment="1">
      <alignment horizontal="right" vertical="center"/>
    </xf>
    <xf numFmtId="182" fontId="36" fillId="44" borderId="17" xfId="0" applyNumberFormat="1" applyFont="1" applyFill="1" applyBorder="1" applyAlignment="1">
      <alignment horizontal="right" vertical="center"/>
    </xf>
    <xf numFmtId="182" fontId="36" fillId="44" borderId="24" xfId="0" applyNumberFormat="1" applyFont="1" applyFill="1" applyBorder="1" applyAlignment="1">
      <alignment horizontal="right" vertical="center"/>
    </xf>
    <xf numFmtId="182" fontId="36" fillId="42" borderId="24" xfId="43" applyNumberFormat="1" applyFont="1" applyFill="1" applyBorder="1" applyAlignment="1">
      <alignment horizontal="right" vertical="center"/>
    </xf>
    <xf numFmtId="182" fontId="36" fillId="0" borderId="18" xfId="0" applyNumberFormat="1" applyFont="1" applyFill="1" applyBorder="1" applyAlignment="1">
      <alignment horizontal="right" vertical="center"/>
    </xf>
    <xf numFmtId="0" fontId="36" fillId="0" borderId="18" xfId="0" applyFont="1" applyFill="1" applyBorder="1" applyAlignment="1">
      <alignment horizontal="right" vertical="center"/>
    </xf>
    <xf numFmtId="0" fontId="36" fillId="0" borderId="74" xfId="0" applyFont="1" applyBorder="1" applyAlignment="1">
      <alignment horizontal="right" vertical="center"/>
    </xf>
    <xf numFmtId="182" fontId="36" fillId="44" borderId="18" xfId="0" applyNumberFormat="1" applyFont="1" applyFill="1" applyBorder="1" applyAlignment="1">
      <alignment horizontal="right" vertical="center"/>
    </xf>
    <xf numFmtId="0" fontId="36" fillId="0" borderId="18" xfId="43" applyFont="1" applyBorder="1" applyAlignment="1">
      <alignment horizontal="right" vertical="center"/>
    </xf>
    <xf numFmtId="9" fontId="36" fillId="0" borderId="49" xfId="0" applyNumberFormat="1" applyFont="1" applyFill="1" applyBorder="1" applyAlignment="1">
      <alignment horizontal="right" vertical="center"/>
    </xf>
    <xf numFmtId="9" fontId="36" fillId="42" borderId="66" xfId="0" applyNumberFormat="1" applyFont="1" applyFill="1" applyBorder="1" applyAlignment="1">
      <alignment horizontal="right" vertical="center"/>
    </xf>
    <xf numFmtId="181" fontId="36" fillId="0" borderId="102" xfId="0" applyNumberFormat="1" applyFont="1" applyBorder="1" applyAlignment="1">
      <alignment horizontal="right" vertical="center"/>
    </xf>
    <xf numFmtId="181" fontId="36" fillId="43" borderId="31" xfId="0" applyNumberFormat="1" applyFont="1" applyFill="1" applyBorder="1" applyAlignment="1">
      <alignment horizontal="right" vertical="center"/>
    </xf>
    <xf numFmtId="181" fontId="36" fillId="0" borderId="31" xfId="0" applyNumberFormat="1" applyFont="1" applyBorder="1" applyAlignment="1">
      <alignment horizontal="right" vertical="center"/>
    </xf>
    <xf numFmtId="181" fontId="36" fillId="41" borderId="31" xfId="0" applyNumberFormat="1" applyFont="1" applyFill="1" applyBorder="1" applyAlignment="1">
      <alignment horizontal="right" vertical="center"/>
    </xf>
    <xf numFmtId="182" fontId="36" fillId="0" borderId="31" xfId="0" applyNumberFormat="1" applyFont="1" applyBorder="1" applyAlignment="1">
      <alignment horizontal="right" vertical="center"/>
    </xf>
    <xf numFmtId="0" fontId="36" fillId="0" borderId="30" xfId="0" applyFont="1" applyFill="1" applyBorder="1" applyAlignment="1">
      <alignment horizontal="right" vertical="center"/>
    </xf>
    <xf numFmtId="0" fontId="36" fillId="0" borderId="102" xfId="0" applyFont="1" applyBorder="1" applyAlignment="1">
      <alignment horizontal="right" vertical="center"/>
    </xf>
    <xf numFmtId="182" fontId="36" fillId="44" borderId="0" xfId="0" applyNumberFormat="1" applyFont="1" applyFill="1" applyBorder="1" applyAlignment="1">
      <alignment horizontal="right" vertical="center"/>
    </xf>
    <xf numFmtId="0" fontId="36" fillId="0" borderId="31" xfId="43" applyFont="1" applyBorder="1" applyAlignment="1">
      <alignment horizontal="right" vertical="center"/>
    </xf>
    <xf numFmtId="9" fontId="36" fillId="0" borderId="31" xfId="43" applyNumberFormat="1" applyFont="1" applyBorder="1" applyAlignment="1">
      <alignment horizontal="right" vertical="center"/>
    </xf>
    <xf numFmtId="182" fontId="36" fillId="0" borderId="31" xfId="43" applyNumberFormat="1" applyFont="1" applyBorder="1" applyAlignment="1">
      <alignment horizontal="right" vertical="center"/>
    </xf>
    <xf numFmtId="182" fontId="36" fillId="44" borderId="31" xfId="43" applyNumberFormat="1" applyFont="1" applyFill="1" applyBorder="1" applyAlignment="1">
      <alignment horizontal="right" vertical="center"/>
    </xf>
    <xf numFmtId="9" fontId="36" fillId="0" borderId="102" xfId="0" applyNumberFormat="1" applyFont="1" applyFill="1" applyBorder="1" applyAlignment="1">
      <alignment horizontal="right" vertical="center"/>
    </xf>
    <xf numFmtId="9" fontId="36" fillId="42" borderId="65" xfId="0" applyNumberFormat="1" applyFont="1" applyFill="1" applyBorder="1" applyAlignment="1">
      <alignment horizontal="right" vertical="center"/>
    </xf>
    <xf numFmtId="181" fontId="36" fillId="0" borderId="104" xfId="0" applyNumberFormat="1" applyFont="1" applyBorder="1" applyAlignment="1">
      <alignment horizontal="right" vertical="center"/>
    </xf>
    <xf numFmtId="181" fontId="36" fillId="43" borderId="96" xfId="0" applyNumberFormat="1" applyFont="1" applyFill="1" applyBorder="1" applyAlignment="1">
      <alignment horizontal="right" vertical="center"/>
    </xf>
    <xf numFmtId="181" fontId="36" fillId="0" borderId="96" xfId="0" applyNumberFormat="1" applyFont="1" applyBorder="1" applyAlignment="1">
      <alignment horizontal="right" vertical="center"/>
    </xf>
    <xf numFmtId="181" fontId="36" fillId="41" borderId="96" xfId="0" applyNumberFormat="1" applyFont="1" applyFill="1" applyBorder="1" applyAlignment="1">
      <alignment horizontal="right" vertical="center"/>
    </xf>
    <xf numFmtId="181" fontId="36" fillId="0" borderId="88" xfId="0" applyNumberFormat="1" applyFont="1" applyBorder="1" applyAlignment="1">
      <alignment horizontal="right" vertical="center"/>
    </xf>
    <xf numFmtId="181" fontId="36" fillId="0" borderId="90" xfId="0" applyNumberFormat="1" applyFont="1" applyBorder="1" applyAlignment="1">
      <alignment horizontal="right" vertical="center"/>
    </xf>
    <xf numFmtId="0" fontId="36" fillId="0" borderId="94" xfId="0" applyFont="1" applyFill="1" applyBorder="1" applyAlignment="1">
      <alignment horizontal="right" vertical="center"/>
    </xf>
    <xf numFmtId="0" fontId="36" fillId="0" borderId="96" xfId="0" applyFont="1" applyBorder="1" applyAlignment="1">
      <alignment horizontal="right" vertical="center"/>
    </xf>
    <xf numFmtId="9" fontId="36" fillId="0" borderId="96" xfId="0" applyNumberFormat="1" applyFont="1" applyBorder="1" applyAlignment="1">
      <alignment horizontal="right" vertical="center"/>
    </xf>
    <xf numFmtId="182" fontId="36" fillId="0" borderId="96" xfId="0" applyNumberFormat="1" applyFont="1" applyBorder="1" applyAlignment="1">
      <alignment horizontal="right" vertical="center"/>
    </xf>
    <xf numFmtId="0" fontId="36" fillId="0" borderId="96" xfId="0" applyFont="1" applyFill="1" applyBorder="1" applyAlignment="1">
      <alignment horizontal="right" vertical="center"/>
    </xf>
    <xf numFmtId="182" fontId="36" fillId="0" borderId="96" xfId="0" applyNumberFormat="1" applyFont="1" applyFill="1" applyBorder="1" applyAlignment="1">
      <alignment horizontal="right" vertical="center"/>
    </xf>
    <xf numFmtId="0" fontId="36" fillId="44" borderId="96" xfId="0" applyFont="1" applyFill="1" applyBorder="1" applyAlignment="1">
      <alignment horizontal="right" vertical="center"/>
    </xf>
    <xf numFmtId="0" fontId="36" fillId="0" borderId="88" xfId="0" applyFont="1" applyBorder="1" applyAlignment="1">
      <alignment horizontal="right" vertical="center"/>
    </xf>
    <xf numFmtId="0" fontId="36" fillId="42" borderId="88" xfId="0" applyFont="1" applyFill="1" applyBorder="1" applyAlignment="1">
      <alignment horizontal="right" vertical="center"/>
    </xf>
    <xf numFmtId="0" fontId="36" fillId="0" borderId="104" xfId="0" applyFont="1" applyBorder="1" applyAlignment="1">
      <alignment horizontal="right" vertical="center"/>
    </xf>
    <xf numFmtId="0" fontId="36" fillId="26" borderId="96" xfId="0" applyFont="1" applyFill="1" applyBorder="1" applyAlignment="1">
      <alignment horizontal="right" vertical="center"/>
    </xf>
    <xf numFmtId="182" fontId="36" fillId="0" borderId="88" xfId="0" applyNumberFormat="1" applyFont="1" applyBorder="1" applyAlignment="1">
      <alignment horizontal="right" vertical="center"/>
    </xf>
    <xf numFmtId="182" fontId="36" fillId="44" borderId="105" xfId="0" applyNumberFormat="1" applyFont="1" applyFill="1" applyBorder="1" applyAlignment="1">
      <alignment horizontal="right" vertical="center"/>
    </xf>
    <xf numFmtId="182" fontId="36" fillId="0" borderId="90" xfId="0" applyNumberFormat="1" applyFont="1" applyBorder="1" applyAlignment="1">
      <alignment horizontal="right" vertical="center"/>
    </xf>
    <xf numFmtId="0" fontId="36" fillId="0" borderId="96" xfId="43" applyFont="1" applyBorder="1" applyAlignment="1">
      <alignment horizontal="right" vertical="center"/>
    </xf>
    <xf numFmtId="9" fontId="36" fillId="0" borderId="96" xfId="43" applyNumberFormat="1" applyFont="1" applyBorder="1" applyAlignment="1">
      <alignment horizontal="right" vertical="center"/>
    </xf>
    <xf numFmtId="182" fontId="36" fillId="0" borderId="96" xfId="43" applyNumberFormat="1" applyFont="1" applyBorder="1" applyAlignment="1">
      <alignment horizontal="right" vertical="center"/>
    </xf>
    <xf numFmtId="182" fontId="36" fillId="44" borderId="96" xfId="43" applyNumberFormat="1" applyFont="1" applyFill="1" applyBorder="1" applyAlignment="1">
      <alignment horizontal="right" vertical="center"/>
    </xf>
    <xf numFmtId="9" fontId="36" fillId="0" borderId="104" xfId="0" applyNumberFormat="1" applyFont="1" applyFill="1" applyBorder="1" applyAlignment="1">
      <alignment horizontal="right" vertical="center"/>
    </xf>
    <xf numFmtId="9" fontId="36" fillId="0" borderId="96" xfId="0" applyNumberFormat="1" applyFont="1" applyFill="1" applyBorder="1" applyAlignment="1">
      <alignment horizontal="right" vertical="center"/>
    </xf>
    <xf numFmtId="9" fontId="36" fillId="0" borderId="88" xfId="0" applyNumberFormat="1" applyFont="1" applyFill="1" applyBorder="1" applyAlignment="1">
      <alignment horizontal="right" vertical="center"/>
    </xf>
    <xf numFmtId="9" fontId="36" fillId="0" borderId="95" xfId="0" applyNumberFormat="1" applyFont="1" applyFill="1" applyBorder="1" applyAlignment="1">
      <alignment horizontal="right" vertical="center"/>
    </xf>
    <xf numFmtId="0" fontId="36" fillId="0" borderId="37" xfId="0" applyFont="1" applyBorder="1" applyAlignment="1">
      <alignment horizontal="right" vertical="center"/>
    </xf>
    <xf numFmtId="181" fontId="36" fillId="0" borderId="52" xfId="0" applyNumberFormat="1" applyFont="1" applyBorder="1" applyAlignment="1">
      <alignment horizontal="right" vertical="center"/>
    </xf>
    <xf numFmtId="181" fontId="36" fillId="0" borderId="23" xfId="0" applyNumberFormat="1" applyFont="1" applyBorder="1" applyAlignment="1">
      <alignment horizontal="right" vertical="center"/>
    </xf>
    <xf numFmtId="0" fontId="36" fillId="0" borderId="23" xfId="43" applyFont="1" applyBorder="1" applyAlignment="1">
      <alignment horizontal="right" vertical="center"/>
    </xf>
    <xf numFmtId="9" fontId="36" fillId="0" borderId="23" xfId="43" applyNumberFormat="1" applyFont="1" applyBorder="1" applyAlignment="1">
      <alignment horizontal="right" vertical="center"/>
    </xf>
    <xf numFmtId="182" fontId="36" fillId="0" borderId="23" xfId="43" applyNumberFormat="1" applyFont="1" applyBorder="1" applyAlignment="1">
      <alignment horizontal="right" vertical="center"/>
    </xf>
    <xf numFmtId="181" fontId="36" fillId="0" borderId="53" xfId="0" applyNumberFormat="1" applyFont="1" applyBorder="1" applyAlignment="1">
      <alignment horizontal="right" vertical="center"/>
    </xf>
    <xf numFmtId="181" fontId="36" fillId="0" borderId="55" xfId="0" applyNumberFormat="1" applyFont="1" applyBorder="1" applyAlignment="1">
      <alignment horizontal="right" vertical="center"/>
    </xf>
    <xf numFmtId="181" fontId="36" fillId="0" borderId="76" xfId="0" applyNumberFormat="1" applyFont="1" applyBorder="1" applyAlignment="1">
      <alignment horizontal="right" vertical="center"/>
    </xf>
    <xf numFmtId="181" fontId="36" fillId="0" borderId="81" xfId="0" applyNumberFormat="1" applyFont="1" applyBorder="1" applyAlignment="1">
      <alignment horizontal="right" vertical="center"/>
    </xf>
    <xf numFmtId="181" fontId="36" fillId="0" borderId="82" xfId="0" applyNumberFormat="1" applyFont="1" applyBorder="1" applyAlignment="1">
      <alignment horizontal="right" vertical="center"/>
    </xf>
    <xf numFmtId="0" fontId="36" fillId="0" borderId="78" xfId="0" applyFont="1" applyBorder="1" applyAlignment="1">
      <alignment horizontal="right" vertical="center"/>
    </xf>
    <xf numFmtId="0" fontId="36" fillId="0" borderId="55" xfId="0" applyFont="1" applyBorder="1" applyAlignment="1">
      <alignment horizontal="right" vertical="center"/>
    </xf>
    <xf numFmtId="9" fontId="36" fillId="0" borderId="55" xfId="0" applyNumberFormat="1" applyFont="1" applyBorder="1" applyAlignment="1">
      <alignment horizontal="right" vertical="center"/>
    </xf>
    <xf numFmtId="182" fontId="36" fillId="0" borderId="55" xfId="0" applyNumberFormat="1" applyFont="1" applyBorder="1" applyAlignment="1">
      <alignment horizontal="right" vertical="center"/>
    </xf>
    <xf numFmtId="182" fontId="36" fillId="0" borderId="55" xfId="0" applyNumberFormat="1" applyFont="1" applyFill="1" applyBorder="1" applyAlignment="1">
      <alignment horizontal="right" vertical="center"/>
    </xf>
    <xf numFmtId="0" fontId="36" fillId="0" borderId="55" xfId="0" applyFont="1" applyFill="1" applyBorder="1" applyAlignment="1">
      <alignment horizontal="right" vertical="center"/>
    </xf>
    <xf numFmtId="0" fontId="36" fillId="0" borderId="76" xfId="0" applyFont="1" applyBorder="1" applyAlignment="1">
      <alignment horizontal="right" vertical="center"/>
    </xf>
    <xf numFmtId="0" fontId="36" fillId="0" borderId="53" xfId="0" applyFont="1" applyBorder="1" applyAlignment="1">
      <alignment horizontal="right" vertical="center"/>
    </xf>
    <xf numFmtId="0" fontId="36" fillId="26" borderId="55" xfId="0" applyFont="1" applyFill="1" applyBorder="1" applyAlignment="1">
      <alignment horizontal="right" vertical="center"/>
    </xf>
    <xf numFmtId="0" fontId="36" fillId="0" borderId="55" xfId="43" applyFont="1" applyBorder="1" applyAlignment="1">
      <alignment horizontal="right" vertical="center"/>
    </xf>
    <xf numFmtId="9" fontId="36" fillId="0" borderId="55" xfId="43" applyNumberFormat="1" applyFont="1" applyBorder="1" applyAlignment="1">
      <alignment horizontal="right" vertical="center"/>
    </xf>
    <xf numFmtId="182" fontId="36" fillId="0" borderId="55" xfId="43" applyNumberFormat="1" applyFont="1" applyBorder="1" applyAlignment="1">
      <alignment horizontal="right" vertical="center"/>
    </xf>
    <xf numFmtId="0" fontId="36" fillId="0" borderId="68" xfId="43" applyFont="1" applyBorder="1" applyAlignment="1">
      <alignment horizontal="right" vertical="center"/>
    </xf>
    <xf numFmtId="9" fontId="36" fillId="0" borderId="53" xfId="0" applyNumberFormat="1" applyFont="1" applyFill="1" applyBorder="1" applyAlignment="1">
      <alignment horizontal="right" vertical="center"/>
    </xf>
    <xf numFmtId="9" fontId="36" fillId="0" borderId="55" xfId="0" applyNumberFormat="1" applyFont="1" applyFill="1" applyBorder="1" applyAlignment="1">
      <alignment horizontal="right" vertical="center"/>
    </xf>
    <xf numFmtId="9" fontId="36" fillId="0" borderId="76" xfId="0" applyNumberFormat="1" applyFont="1" applyFill="1" applyBorder="1" applyAlignment="1">
      <alignment horizontal="right" vertical="center"/>
    </xf>
    <xf numFmtId="9" fontId="36" fillId="0" borderId="68" xfId="0" applyNumberFormat="1" applyFont="1" applyFill="1" applyBorder="1" applyAlignment="1">
      <alignment horizontal="right" vertical="center"/>
    </xf>
    <xf numFmtId="9" fontId="48" fillId="37" borderId="24" xfId="0" applyNumberFormat="1" applyFont="1" applyFill="1" applyBorder="1" applyAlignment="1">
      <alignment horizontal="right" vertical="center"/>
    </xf>
    <xf numFmtId="9" fontId="36" fillId="0" borderId="46" xfId="0" applyNumberFormat="1" applyFont="1" applyBorder="1" applyAlignment="1">
      <alignment horizontal="right" vertical="center"/>
    </xf>
    <xf numFmtId="0" fontId="28" fillId="0" borderId="111" xfId="43" applyFont="1" applyBorder="1" applyAlignment="1">
      <alignment horizontal="left" vertical="center"/>
    </xf>
    <xf numFmtId="0" fontId="33" fillId="0" borderId="12" xfId="43" applyFont="1" applyBorder="1" applyAlignment="1">
      <alignment horizontal="left" vertical="center"/>
    </xf>
    <xf numFmtId="0" fontId="33" fillId="0" borderId="12" xfId="43" applyFont="1" applyBorder="1" applyAlignment="1">
      <alignment vertical="center"/>
    </xf>
    <xf numFmtId="0" fontId="33" fillId="0" borderId="12" xfId="43" applyFont="1" applyBorder="1" applyAlignment="1">
      <alignment horizontal="justify" vertical="center" wrapText="1"/>
    </xf>
    <xf numFmtId="0" fontId="33" fillId="0" borderId="14" xfId="43" applyFont="1" applyBorder="1" applyAlignment="1">
      <alignment horizontal="left" vertical="center"/>
    </xf>
    <xf numFmtId="0" fontId="33" fillId="0" borderId="14" xfId="43" applyFont="1" applyBorder="1" applyAlignment="1">
      <alignment vertical="center"/>
    </xf>
    <xf numFmtId="0" fontId="33" fillId="0" borderId="0" xfId="43" applyFont="1" applyAlignment="1">
      <alignment horizontal="justify" vertical="center" wrapText="1"/>
    </xf>
    <xf numFmtId="0" fontId="33" fillId="31" borderId="0" xfId="43" applyFont="1" applyFill="1" applyAlignment="1">
      <alignment horizontal="left" vertical="center"/>
    </xf>
    <xf numFmtId="0" fontId="28" fillId="0" borderId="12" xfId="43" applyFont="1" applyBorder="1" applyAlignment="1">
      <alignment horizontal="left" vertical="center"/>
    </xf>
    <xf numFmtId="0" fontId="34" fillId="0" borderId="12" xfId="43" applyFont="1" applyBorder="1" applyAlignment="1">
      <alignment vertical="center"/>
    </xf>
    <xf numFmtId="0" fontId="33" fillId="0" borderId="12" xfId="43" applyFont="1" applyBorder="1" applyAlignment="1">
      <alignment horizontal="left" vertical="center" wrapText="1"/>
    </xf>
    <xf numFmtId="0" fontId="28" fillId="31" borderId="0" xfId="43" applyFont="1" applyFill="1" applyAlignment="1">
      <alignment horizontal="left" vertical="center"/>
    </xf>
    <xf numFmtId="0" fontId="34" fillId="0" borderId="12" xfId="43" applyFont="1" applyBorder="1" applyAlignment="1">
      <alignment horizontal="left" vertical="center"/>
    </xf>
    <xf numFmtId="0" fontId="28" fillId="0" borderId="112" xfId="43" applyFont="1" applyBorder="1" applyAlignment="1">
      <alignment horizontal="left" vertical="center"/>
    </xf>
    <xf numFmtId="0" fontId="28" fillId="0" borderId="58" xfId="43" applyFont="1" applyBorder="1" applyAlignment="1">
      <alignment horizontal="left" vertical="center"/>
    </xf>
    <xf numFmtId="0" fontId="34" fillId="0" borderId="58" xfId="43" applyFont="1" applyBorder="1" applyAlignment="1">
      <alignment vertical="center"/>
    </xf>
    <xf numFmtId="9" fontId="28" fillId="31" borderId="124" xfId="43" applyNumberFormat="1" applyFont="1" applyFill="1" applyBorder="1" applyAlignment="1">
      <alignment horizontal="center" vertical="center"/>
    </xf>
    <xf numFmtId="9" fontId="29" fillId="31" borderId="124" xfId="43" applyNumberFormat="1" applyFont="1" applyFill="1" applyBorder="1" applyAlignment="1">
      <alignment horizontal="center" vertical="center"/>
    </xf>
    <xf numFmtId="9" fontId="42" fillId="31" borderId="125" xfId="43" applyNumberFormat="1" applyFont="1" applyFill="1" applyBorder="1" applyAlignment="1">
      <alignment horizontal="center" vertical="center"/>
    </xf>
    <xf numFmtId="179" fontId="42" fillId="24" borderId="60" xfId="0" applyNumberFormat="1" applyFont="1" applyFill="1" applyBorder="1" applyAlignment="1">
      <alignment horizontal="center" vertical="center"/>
    </xf>
    <xf numFmtId="179" fontId="42" fillId="27" borderId="60" xfId="0" applyNumberFormat="1" applyFont="1" applyFill="1" applyBorder="1" applyAlignment="1">
      <alignment horizontal="center" vertical="center"/>
    </xf>
    <xf numFmtId="181" fontId="28" fillId="0" borderId="20" xfId="0" applyNumberFormat="1" applyFont="1" applyFill="1" applyBorder="1" applyAlignment="1">
      <alignment horizontal="right" vertical="center"/>
    </xf>
    <xf numFmtId="181" fontId="36" fillId="0" borderId="30" xfId="0" applyNumberFormat="1" applyFont="1" applyFill="1" applyBorder="1" applyAlignment="1">
      <alignment horizontal="right" vertical="center"/>
    </xf>
    <xf numFmtId="181" fontId="28" fillId="43" borderId="87" xfId="0" applyNumberFormat="1" applyFont="1" applyFill="1" applyBorder="1" applyAlignment="1">
      <alignment horizontal="right" vertical="center"/>
    </xf>
    <xf numFmtId="181" fontId="36" fillId="43" borderId="90" xfId="0" applyNumberFormat="1" applyFont="1" applyFill="1" applyBorder="1" applyAlignment="1">
      <alignment horizontal="right" vertical="center"/>
    </xf>
    <xf numFmtId="181" fontId="28" fillId="41" borderId="91" xfId="0" applyNumberFormat="1" applyFont="1" applyFill="1" applyBorder="1" applyAlignment="1">
      <alignment horizontal="right" vertical="center"/>
    </xf>
    <xf numFmtId="181" fontId="36" fillId="41" borderId="92" xfId="0" applyNumberFormat="1" applyFont="1" applyFill="1" applyBorder="1" applyAlignment="1">
      <alignment horizontal="right" vertical="center"/>
    </xf>
    <xf numFmtId="181" fontId="28" fillId="0" borderId="61" xfId="0" applyNumberFormat="1" applyFont="1" applyFill="1" applyBorder="1" applyAlignment="1">
      <alignment horizontal="right" vertical="center"/>
    </xf>
    <xf numFmtId="181" fontId="36" fillId="0" borderId="65" xfId="0" applyNumberFormat="1" applyFont="1" applyFill="1" applyBorder="1" applyAlignment="1">
      <alignment horizontal="right" vertical="center"/>
    </xf>
    <xf numFmtId="181" fontId="28" fillId="0" borderId="17" xfId="0" applyNumberFormat="1" applyFont="1" applyFill="1" applyBorder="1" applyAlignment="1">
      <alignment horizontal="right" vertical="center"/>
    </xf>
    <xf numFmtId="181" fontId="36" fillId="0" borderId="18" xfId="0" applyNumberFormat="1" applyFont="1" applyFill="1" applyBorder="1" applyAlignment="1">
      <alignment horizontal="right" vertical="center"/>
    </xf>
    <xf numFmtId="181" fontId="36" fillId="0" borderId="17" xfId="0" applyNumberFormat="1" applyFont="1" applyFill="1" applyBorder="1" applyAlignment="1">
      <alignment horizontal="right" vertical="center"/>
    </xf>
    <xf numFmtId="181" fontId="34" fillId="38" borderId="20" xfId="0" applyNumberFormat="1" applyFont="1" applyFill="1" applyBorder="1" applyAlignment="1">
      <alignment horizontal="right" vertical="center"/>
    </xf>
    <xf numFmtId="0" fontId="34" fillId="47" borderId="19" xfId="0" applyFont="1" applyFill="1" applyBorder="1" applyAlignment="1">
      <alignment horizontal="right" vertical="center"/>
    </xf>
    <xf numFmtId="0" fontId="36" fillId="47" borderId="15" xfId="0" applyFont="1" applyFill="1" applyBorder="1" applyAlignment="1">
      <alignment horizontal="right" vertical="center"/>
    </xf>
    <xf numFmtId="181" fontId="34" fillId="46" borderId="17" xfId="0" applyNumberFormat="1" applyFont="1" applyFill="1" applyBorder="1" applyAlignment="1">
      <alignment horizontal="right" vertical="center"/>
    </xf>
    <xf numFmtId="181" fontId="34" fillId="0" borderId="19" xfId="0" applyNumberFormat="1" applyFont="1" applyFill="1" applyBorder="1" applyAlignment="1">
      <alignment horizontal="right" vertical="center"/>
    </xf>
    <xf numFmtId="181" fontId="36" fillId="0" borderId="31" xfId="0" applyNumberFormat="1" applyFont="1" applyFill="1" applyBorder="1" applyAlignment="1">
      <alignment horizontal="right" vertical="center"/>
    </xf>
    <xf numFmtId="0" fontId="34" fillId="45" borderId="89" xfId="0" applyFont="1" applyFill="1" applyBorder="1" applyAlignment="1">
      <alignment horizontal="right" vertical="center"/>
    </xf>
    <xf numFmtId="0" fontId="36" fillId="45" borderId="96" xfId="0" applyFont="1" applyFill="1" applyBorder="1" applyAlignment="1">
      <alignment horizontal="right" vertical="center"/>
    </xf>
    <xf numFmtId="181" fontId="34" fillId="38" borderId="89" xfId="0" applyNumberFormat="1" applyFont="1" applyFill="1" applyBorder="1" applyAlignment="1">
      <alignment horizontal="right" vertical="center"/>
    </xf>
    <xf numFmtId="181" fontId="36" fillId="38" borderId="96" xfId="0" applyNumberFormat="1" applyFont="1" applyFill="1" applyBorder="1" applyAlignment="1">
      <alignment horizontal="right" vertical="center"/>
    </xf>
    <xf numFmtId="179" fontId="29" fillId="25" borderId="119" xfId="49" applyNumberFormat="1" applyFont="1" applyFill="1" applyBorder="1" applyAlignment="1">
      <alignment horizontal="center" vertical="center"/>
    </xf>
    <xf numFmtId="179" fontId="42" fillId="25" borderId="122" xfId="49" applyNumberFormat="1" applyFont="1" applyFill="1" applyBorder="1" applyAlignment="1">
      <alignment horizontal="center" vertical="center"/>
    </xf>
    <xf numFmtId="9" fontId="29" fillId="25" borderId="123" xfId="49" applyNumberFormat="1" applyFont="1" applyFill="1" applyBorder="1" applyAlignment="1">
      <alignment horizontal="center" vertical="center"/>
    </xf>
    <xf numFmtId="9" fontId="42" fillId="25" borderId="71" xfId="49" applyNumberFormat="1" applyFont="1" applyFill="1" applyBorder="1" applyAlignment="1">
      <alignment horizontal="center" vertical="center"/>
    </xf>
    <xf numFmtId="9" fontId="29" fillId="39" borderId="124" xfId="49" applyNumberFormat="1" applyFont="1" applyFill="1" applyBorder="1" applyAlignment="1">
      <alignment horizontal="center" vertical="center"/>
    </xf>
    <xf numFmtId="9" fontId="42" fillId="39" borderId="125" xfId="49" applyNumberFormat="1" applyFont="1" applyFill="1" applyBorder="1" applyAlignment="1">
      <alignment horizontal="center" vertical="center"/>
    </xf>
    <xf numFmtId="9" fontId="32" fillId="0" borderId="124" xfId="49" applyNumberFormat="1" applyFont="1" applyBorder="1" applyAlignment="1">
      <alignment horizontal="center" vertical="center"/>
    </xf>
    <xf numFmtId="9" fontId="42" fillId="0" borderId="125" xfId="49" applyNumberFormat="1" applyFont="1" applyBorder="1" applyAlignment="1">
      <alignment horizontal="center" vertical="center"/>
    </xf>
    <xf numFmtId="9" fontId="54" fillId="0" borderId="124" xfId="49" applyNumberFormat="1" applyFont="1" applyBorder="1" applyAlignment="1">
      <alignment horizontal="center" vertical="center"/>
    </xf>
    <xf numFmtId="9" fontId="54" fillId="0" borderId="125" xfId="49" applyNumberFormat="1" applyFont="1" applyBorder="1" applyAlignment="1">
      <alignment horizontal="center" vertical="center"/>
    </xf>
    <xf numFmtId="9" fontId="32" fillId="0" borderId="126" xfId="49" applyNumberFormat="1" applyFont="1" applyBorder="1" applyAlignment="1">
      <alignment horizontal="center" vertical="center"/>
    </xf>
    <xf numFmtId="9" fontId="42" fillId="0" borderId="73" xfId="49" applyNumberFormat="1" applyFont="1" applyBorder="1" applyAlignment="1">
      <alignment horizontal="center" vertical="center"/>
    </xf>
    <xf numFmtId="9" fontId="54" fillId="0" borderId="126" xfId="49" applyNumberFormat="1" applyFont="1" applyBorder="1" applyAlignment="1">
      <alignment horizontal="center" vertical="center"/>
    </xf>
    <xf numFmtId="9" fontId="54" fillId="0" borderId="73" xfId="49" applyNumberFormat="1" applyFont="1" applyBorder="1" applyAlignment="1">
      <alignment horizontal="center" vertical="center"/>
    </xf>
    <xf numFmtId="9" fontId="29" fillId="25" borderId="115" xfId="49" applyNumberFormat="1" applyFont="1" applyFill="1" applyBorder="1" applyAlignment="1">
      <alignment horizontal="center" vertical="center"/>
    </xf>
    <xf numFmtId="9" fontId="42" fillId="25" borderId="116" xfId="49" applyNumberFormat="1" applyFont="1" applyFill="1" applyBorder="1" applyAlignment="1">
      <alignment horizontal="center" vertical="center"/>
    </xf>
    <xf numFmtId="9" fontId="29" fillId="29" borderId="124" xfId="49" applyNumberFormat="1" applyFont="1" applyFill="1" applyBorder="1" applyAlignment="1">
      <alignment horizontal="center" vertical="center"/>
    </xf>
    <xf numFmtId="9" fontId="42" fillId="29" borderId="125" xfId="49" applyNumberFormat="1" applyFont="1" applyFill="1" applyBorder="1" applyAlignment="1">
      <alignment horizontal="center" vertical="center"/>
    </xf>
    <xf numFmtId="9" fontId="29" fillId="28" borderId="124" xfId="49" applyNumberFormat="1" applyFont="1" applyFill="1" applyBorder="1" applyAlignment="1">
      <alignment horizontal="center" vertical="center"/>
    </xf>
    <xf numFmtId="9" fontId="42" fillId="28" borderId="125" xfId="49" applyNumberFormat="1" applyFont="1" applyFill="1" applyBorder="1" applyAlignment="1">
      <alignment horizontal="center" vertical="center"/>
    </xf>
    <xf numFmtId="9" fontId="54" fillId="26" borderId="125" xfId="49" applyNumberFormat="1" applyFont="1" applyFill="1" applyBorder="1" applyAlignment="1">
      <alignment horizontal="center" vertical="center"/>
    </xf>
    <xf numFmtId="9" fontId="54" fillId="28" borderId="124" xfId="49" applyNumberFormat="1" applyFont="1" applyFill="1" applyBorder="1" applyAlignment="1">
      <alignment horizontal="center" vertical="center"/>
    </xf>
    <xf numFmtId="9" fontId="54" fillId="28" borderId="125" xfId="49" applyNumberFormat="1" applyFont="1" applyFill="1" applyBorder="1" applyAlignment="1">
      <alignment horizontal="center" vertical="center"/>
    </xf>
    <xf numFmtId="9" fontId="37" fillId="0" borderId="124" xfId="49" applyNumberFormat="1" applyFont="1" applyBorder="1" applyAlignment="1">
      <alignment horizontal="center" vertical="center"/>
    </xf>
    <xf numFmtId="9" fontId="37" fillId="28" borderId="124" xfId="49" applyNumberFormat="1" applyFont="1" applyFill="1" applyBorder="1" applyAlignment="1">
      <alignment horizontal="center" vertical="center"/>
    </xf>
    <xf numFmtId="9" fontId="54" fillId="26" borderId="124" xfId="49" applyNumberFormat="1" applyFont="1" applyFill="1" applyBorder="1" applyAlignment="1">
      <alignment horizontal="center" vertical="center"/>
    </xf>
    <xf numFmtId="9" fontId="37" fillId="29" borderId="124" xfId="49" applyNumberFormat="1" applyFont="1" applyFill="1" applyBorder="1" applyAlignment="1">
      <alignment horizontal="center" vertical="center"/>
    </xf>
    <xf numFmtId="9" fontId="29" fillId="32" borderId="124" xfId="49" applyNumberFormat="1" applyFont="1" applyFill="1" applyBorder="1" applyAlignment="1">
      <alignment horizontal="center" vertical="center"/>
    </xf>
    <xf numFmtId="9" fontId="42" fillId="32" borderId="125" xfId="49" applyNumberFormat="1" applyFont="1" applyFill="1" applyBorder="1" applyAlignment="1">
      <alignment horizontal="center" vertical="center"/>
    </xf>
    <xf numFmtId="9" fontId="29" fillId="33" borderId="124" xfId="49" applyNumberFormat="1" applyFont="1" applyFill="1" applyBorder="1" applyAlignment="1">
      <alignment horizontal="center" vertical="center"/>
    </xf>
    <xf numFmtId="9" fontId="42" fillId="33" borderId="125" xfId="49" applyNumberFormat="1" applyFont="1" applyFill="1" applyBorder="1" applyAlignment="1">
      <alignment horizontal="center" vertical="center"/>
    </xf>
    <xf numFmtId="9" fontId="29" fillId="34" borderId="124" xfId="49" applyNumberFormat="1" applyFont="1" applyFill="1" applyBorder="1" applyAlignment="1">
      <alignment horizontal="center" vertical="center"/>
    </xf>
    <xf numFmtId="9" fontId="42" fillId="34" borderId="125" xfId="49" applyNumberFormat="1" applyFont="1" applyFill="1" applyBorder="1" applyAlignment="1">
      <alignment horizontal="center" vertical="center"/>
    </xf>
    <xf numFmtId="9" fontId="42" fillId="31" borderId="125" xfId="49" applyNumberFormat="1" applyFont="1" applyFill="1" applyBorder="1" applyAlignment="1">
      <alignment horizontal="center" vertical="center"/>
    </xf>
    <xf numFmtId="9" fontId="37" fillId="25" borderId="123" xfId="49" applyNumberFormat="1" applyFont="1" applyFill="1" applyBorder="1" applyAlignment="1">
      <alignment horizontal="center" vertical="center"/>
    </xf>
    <xf numFmtId="9" fontId="37" fillId="40" borderId="124" xfId="49" applyNumberFormat="1" applyFont="1" applyFill="1" applyBorder="1" applyAlignment="1">
      <alignment horizontal="center" vertical="center"/>
    </xf>
    <xf numFmtId="9" fontId="42" fillId="40" borderId="125" xfId="49" applyNumberFormat="1" applyFont="1" applyFill="1" applyBorder="1" applyAlignment="1">
      <alignment horizontal="center" vertical="center"/>
    </xf>
    <xf numFmtId="9" fontId="54" fillId="40" borderId="126" xfId="49" applyNumberFormat="1" applyFont="1" applyFill="1" applyBorder="1" applyAlignment="1">
      <alignment horizontal="center" vertical="center"/>
    </xf>
    <xf numFmtId="9" fontId="54" fillId="40" borderId="73" xfId="49" applyNumberFormat="1" applyFont="1" applyFill="1" applyBorder="1" applyAlignment="1">
      <alignment horizontal="center" vertical="center"/>
    </xf>
    <xf numFmtId="181" fontId="28" fillId="43" borderId="22" xfId="0" applyNumberFormat="1" applyFont="1" applyFill="1" applyBorder="1" applyAlignment="1">
      <alignment horizontal="right" vertical="center"/>
    </xf>
    <xf numFmtId="179" fontId="29" fillId="25" borderId="119" xfId="50" applyNumberFormat="1" applyFont="1" applyFill="1" applyBorder="1" applyAlignment="1">
      <alignment horizontal="center" vertical="center"/>
    </xf>
    <xf numFmtId="179" fontId="42" fillId="25" borderId="122" xfId="50" applyNumberFormat="1" applyFont="1" applyFill="1" applyBorder="1" applyAlignment="1">
      <alignment horizontal="center" vertical="center"/>
    </xf>
    <xf numFmtId="9" fontId="29" fillId="25" borderId="123" xfId="50" applyNumberFormat="1" applyFont="1" applyFill="1" applyBorder="1" applyAlignment="1">
      <alignment horizontal="center" vertical="center"/>
    </xf>
    <xf numFmtId="9" fontId="42" fillId="25" borderId="71" xfId="50" applyNumberFormat="1" applyFont="1" applyFill="1" applyBorder="1" applyAlignment="1">
      <alignment horizontal="center" vertical="center"/>
    </xf>
    <xf numFmtId="9" fontId="29" fillId="39" borderId="124" xfId="50" applyNumberFormat="1" applyFont="1" applyFill="1" applyBorder="1" applyAlignment="1">
      <alignment horizontal="center" vertical="center"/>
    </xf>
    <xf numFmtId="9" fontId="42" fillId="39" borderId="125" xfId="50" applyNumberFormat="1" applyFont="1" applyFill="1" applyBorder="1" applyAlignment="1">
      <alignment horizontal="center" vertical="center"/>
    </xf>
    <xf numFmtId="9" fontId="32" fillId="0" borderId="124" xfId="50" applyNumberFormat="1" applyFont="1" applyBorder="1" applyAlignment="1">
      <alignment horizontal="center" vertical="center"/>
    </xf>
    <xf numFmtId="9" fontId="42" fillId="0" borderId="125" xfId="50" applyNumberFormat="1" applyFont="1" applyBorder="1" applyAlignment="1">
      <alignment horizontal="center" vertical="center"/>
    </xf>
    <xf numFmtId="9" fontId="32" fillId="0" borderId="54" xfId="50" applyNumberFormat="1" applyFont="1" applyBorder="1" applyAlignment="1">
      <alignment horizontal="center" vertical="center"/>
    </xf>
    <xf numFmtId="9" fontId="42" fillId="0" borderId="118" xfId="50" applyNumberFormat="1" applyFont="1" applyBorder="1" applyAlignment="1">
      <alignment horizontal="center" vertical="center"/>
    </xf>
    <xf numFmtId="9" fontId="32" fillId="0" borderId="126" xfId="50" applyNumberFormat="1" applyFont="1" applyBorder="1" applyAlignment="1">
      <alignment horizontal="center" vertical="center"/>
    </xf>
    <xf numFmtId="9" fontId="42" fillId="0" borderId="73" xfId="50" applyNumberFormat="1" applyFont="1" applyBorder="1" applyAlignment="1">
      <alignment horizontal="center" vertical="center"/>
    </xf>
    <xf numFmtId="9" fontId="29" fillId="25" borderId="115" xfId="50" applyNumberFormat="1" applyFont="1" applyFill="1" applyBorder="1" applyAlignment="1">
      <alignment horizontal="center" vertical="center"/>
    </xf>
    <xf numFmtId="9" fontId="42" fillId="25" borderId="116" xfId="50" applyNumberFormat="1" applyFont="1" applyFill="1" applyBorder="1" applyAlignment="1">
      <alignment horizontal="center" vertical="center"/>
    </xf>
    <xf numFmtId="9" fontId="29" fillId="29" borderId="124" xfId="50" applyNumberFormat="1" applyFont="1" applyFill="1" applyBorder="1" applyAlignment="1">
      <alignment horizontal="center" vertical="center"/>
    </xf>
    <xf numFmtId="9" fontId="42" fillId="29" borderId="125" xfId="50" applyNumberFormat="1" applyFont="1" applyFill="1" applyBorder="1" applyAlignment="1">
      <alignment horizontal="center" vertical="center"/>
    </xf>
    <xf numFmtId="9" fontId="29" fillId="28" borderId="124" xfId="50" applyNumberFormat="1" applyFont="1" applyFill="1" applyBorder="1" applyAlignment="1">
      <alignment horizontal="center" vertical="center"/>
    </xf>
    <xf numFmtId="9" fontId="42" fillId="28" borderId="125" xfId="50" applyNumberFormat="1" applyFont="1" applyFill="1" applyBorder="1" applyAlignment="1">
      <alignment horizontal="center" vertical="center"/>
    </xf>
    <xf numFmtId="9" fontId="42" fillId="26" borderId="125" xfId="50" applyNumberFormat="1" applyFont="1" applyFill="1" applyBorder="1" applyAlignment="1">
      <alignment horizontal="center" vertical="center"/>
    </xf>
    <xf numFmtId="9" fontId="37" fillId="0" borderId="124" xfId="50" applyNumberFormat="1" applyFont="1" applyBorder="1" applyAlignment="1">
      <alignment horizontal="center" vertical="center"/>
    </xf>
    <xf numFmtId="9" fontId="37" fillId="28" borderId="124" xfId="50" applyNumberFormat="1" applyFont="1" applyFill="1" applyBorder="1" applyAlignment="1">
      <alignment horizontal="center" vertical="center"/>
    </xf>
    <xf numFmtId="9" fontId="28" fillId="0" borderId="124" xfId="50" applyNumberFormat="1" applyFont="1" applyBorder="1" applyAlignment="1">
      <alignment horizontal="center" vertical="center"/>
    </xf>
    <xf numFmtId="9" fontId="34" fillId="0" borderId="124" xfId="50" applyNumberFormat="1" applyFont="1" applyBorder="1" applyAlignment="1">
      <alignment horizontal="center" vertical="center"/>
    </xf>
    <xf numFmtId="9" fontId="37" fillId="29" borderId="124" xfId="50" applyNumberFormat="1" applyFont="1" applyFill="1" applyBorder="1" applyAlignment="1">
      <alignment horizontal="center" vertical="center"/>
    </xf>
    <xf numFmtId="9" fontId="37" fillId="0" borderId="54" xfId="50" applyNumberFormat="1" applyFont="1" applyBorder="1" applyAlignment="1">
      <alignment horizontal="center" vertical="center"/>
    </xf>
    <xf numFmtId="9" fontId="29" fillId="32" borderId="124" xfId="50" applyNumberFormat="1" applyFont="1" applyFill="1" applyBorder="1" applyAlignment="1">
      <alignment horizontal="center" vertical="center"/>
    </xf>
    <xf numFmtId="9" fontId="42" fillId="32" borderId="125" xfId="50" applyNumberFormat="1" applyFont="1" applyFill="1" applyBorder="1" applyAlignment="1">
      <alignment horizontal="center" vertical="center"/>
    </xf>
    <xf numFmtId="9" fontId="29" fillId="33" borderId="124" xfId="50" applyNumberFormat="1" applyFont="1" applyFill="1" applyBorder="1" applyAlignment="1">
      <alignment horizontal="center" vertical="center"/>
    </xf>
    <xf numFmtId="9" fontId="42" fillId="33" borderId="125" xfId="50" applyNumberFormat="1" applyFont="1" applyFill="1" applyBorder="1" applyAlignment="1">
      <alignment horizontal="center" vertical="center"/>
    </xf>
    <xf numFmtId="9" fontId="29" fillId="34" borderId="124" xfId="50" applyNumberFormat="1" applyFont="1" applyFill="1" applyBorder="1" applyAlignment="1">
      <alignment horizontal="center" vertical="center"/>
    </xf>
    <xf numFmtId="9" fontId="42" fillId="34" borderId="125" xfId="50" applyNumberFormat="1" applyFont="1" applyFill="1" applyBorder="1" applyAlignment="1">
      <alignment horizontal="center" vertical="center"/>
    </xf>
    <xf numFmtId="9" fontId="42" fillId="31" borderId="125" xfId="50" applyNumberFormat="1" applyFont="1" applyFill="1" applyBorder="1" applyAlignment="1">
      <alignment horizontal="center" vertical="center"/>
    </xf>
    <xf numFmtId="9" fontId="37" fillId="25" borderId="123" xfId="50" applyNumberFormat="1" applyFont="1" applyFill="1" applyBorder="1" applyAlignment="1">
      <alignment horizontal="center" vertical="center"/>
    </xf>
    <xf numFmtId="9" fontId="37" fillId="40" borderId="124" xfId="50" applyNumberFormat="1" applyFont="1" applyFill="1" applyBorder="1" applyAlignment="1">
      <alignment horizontal="center" vertical="center"/>
    </xf>
    <xf numFmtId="9" fontId="42" fillId="40" borderId="125" xfId="50" applyNumberFormat="1" applyFont="1" applyFill="1" applyBorder="1" applyAlignment="1">
      <alignment horizontal="center" vertical="center"/>
    </xf>
    <xf numFmtId="9" fontId="37" fillId="40" borderId="126" xfId="50" applyNumberFormat="1" applyFont="1" applyFill="1" applyBorder="1" applyAlignment="1">
      <alignment horizontal="center" vertical="center"/>
    </xf>
    <xf numFmtId="9" fontId="42" fillId="40" borderId="73" xfId="50" applyNumberFormat="1" applyFont="1" applyFill="1" applyBorder="1" applyAlignment="1">
      <alignment horizontal="center" vertical="center"/>
    </xf>
    <xf numFmtId="181" fontId="28" fillId="0" borderId="89" xfId="0" applyNumberFormat="1" applyFont="1" applyFill="1" applyBorder="1" applyAlignment="1">
      <alignment horizontal="right" vertical="center"/>
    </xf>
    <xf numFmtId="181" fontId="36" fillId="0" borderId="96" xfId="0" applyNumberFormat="1" applyFont="1" applyFill="1" applyBorder="1" applyAlignment="1">
      <alignment horizontal="right" vertical="center"/>
    </xf>
    <xf numFmtId="0" fontId="3" fillId="0" borderId="0" xfId="50">
      <alignment vertical="center"/>
    </xf>
    <xf numFmtId="9" fontId="50" fillId="28" borderId="124" xfId="50" applyNumberFormat="1" applyFont="1" applyFill="1" applyBorder="1" applyAlignment="1">
      <alignment horizontal="center" vertical="center"/>
    </xf>
    <xf numFmtId="9" fontId="53" fillId="28" borderId="125" xfId="50" applyNumberFormat="1" applyFont="1" applyFill="1" applyBorder="1" applyAlignment="1">
      <alignment horizontal="center" vertical="center"/>
    </xf>
    <xf numFmtId="9" fontId="54" fillId="28" borderId="124" xfId="50" applyNumberFormat="1" applyFont="1" applyFill="1" applyBorder="1" applyAlignment="1">
      <alignment horizontal="center" vertical="center"/>
    </xf>
    <xf numFmtId="9" fontId="54" fillId="28" borderId="125" xfId="50" applyNumberFormat="1" applyFont="1" applyFill="1" applyBorder="1" applyAlignment="1">
      <alignment horizontal="center" vertical="center"/>
    </xf>
    <xf numFmtId="9" fontId="50" fillId="0" borderId="124" xfId="50" applyNumberFormat="1" applyFont="1" applyBorder="1" applyAlignment="1">
      <alignment horizontal="center" vertical="center"/>
    </xf>
    <xf numFmtId="9" fontId="50" fillId="26" borderId="125" xfId="50" applyNumberFormat="1" applyFont="1" applyFill="1" applyBorder="1" applyAlignment="1">
      <alignment horizontal="center" vertical="center"/>
    </xf>
    <xf numFmtId="9" fontId="29" fillId="0" borderId="124" xfId="50" applyNumberFormat="1" applyFont="1" applyBorder="1" applyAlignment="1">
      <alignment horizontal="center" vertical="center"/>
    </xf>
    <xf numFmtId="9" fontId="50" fillId="0" borderId="125" xfId="50" applyNumberFormat="1" applyFont="1" applyBorder="1" applyAlignment="1">
      <alignment horizontal="center" vertical="center"/>
    </xf>
    <xf numFmtId="9" fontId="51" fillId="0" borderId="124" xfId="50" applyNumberFormat="1" applyFont="1" applyBorder="1" applyAlignment="1">
      <alignment horizontal="center" vertical="center"/>
    </xf>
    <xf numFmtId="9" fontId="51" fillId="0" borderId="125" xfId="50" applyNumberFormat="1" applyFont="1" applyBorder="1" applyAlignment="1">
      <alignment horizontal="center" vertical="center"/>
    </xf>
    <xf numFmtId="9" fontId="50" fillId="0" borderId="54" xfId="50" applyNumberFormat="1" applyFont="1" applyBorder="1" applyAlignment="1">
      <alignment horizontal="center" vertical="center"/>
    </xf>
    <xf numFmtId="9" fontId="50" fillId="0" borderId="118" xfId="50" applyNumberFormat="1" applyFont="1" applyBorder="1" applyAlignment="1">
      <alignment horizontal="center" vertical="center"/>
    </xf>
    <xf numFmtId="9" fontId="50" fillId="0" borderId="126" xfId="50" applyNumberFormat="1" applyFont="1" applyBorder="1" applyAlignment="1">
      <alignment horizontal="center" vertical="center"/>
    </xf>
    <xf numFmtId="9" fontId="50" fillId="0" borderId="73" xfId="50" applyNumberFormat="1" applyFont="1" applyBorder="1" applyAlignment="1">
      <alignment horizontal="center" vertical="center"/>
    </xf>
    <xf numFmtId="9" fontId="52" fillId="0" borderId="125" xfId="50" applyNumberFormat="1" applyFont="1" applyBorder="1" applyAlignment="1">
      <alignment horizontal="center" vertical="center"/>
    </xf>
    <xf numFmtId="9" fontId="52" fillId="26" borderId="125" xfId="50" applyNumberFormat="1" applyFont="1" applyFill="1" applyBorder="1" applyAlignment="1">
      <alignment horizontal="center" vertical="center"/>
    </xf>
    <xf numFmtId="9" fontId="50" fillId="28" borderId="125" xfId="50" applyNumberFormat="1" applyFont="1" applyFill="1" applyBorder="1" applyAlignment="1">
      <alignment horizontal="center" vertical="center"/>
    </xf>
    <xf numFmtId="9" fontId="53" fillId="0" borderId="125" xfId="50" applyNumberFormat="1" applyFont="1" applyBorder="1" applyAlignment="1">
      <alignment horizontal="center" vertical="center"/>
    </xf>
    <xf numFmtId="9" fontId="50" fillId="26" borderId="124" xfId="50" applyNumberFormat="1" applyFont="1" applyFill="1" applyBorder="1" applyAlignment="1">
      <alignment horizontal="center" vertical="center"/>
    </xf>
    <xf numFmtId="9" fontId="50" fillId="40" borderId="126" xfId="50" applyNumberFormat="1" applyFont="1" applyFill="1" applyBorder="1" applyAlignment="1">
      <alignment horizontal="center" vertical="center"/>
    </xf>
    <xf numFmtId="9" fontId="50" fillId="40" borderId="73" xfId="50" applyNumberFormat="1" applyFont="1" applyFill="1" applyBorder="1" applyAlignment="1">
      <alignment horizontal="center" vertical="center"/>
    </xf>
    <xf numFmtId="176" fontId="29" fillId="46" borderId="54" xfId="50" applyNumberFormat="1" applyFont="1" applyFill="1" applyBorder="1" applyAlignment="1">
      <alignment horizontal="center" vertical="center" wrapText="1"/>
    </xf>
    <xf numFmtId="9" fontId="29" fillId="46" borderId="118" xfId="50" applyNumberFormat="1" applyFont="1" applyFill="1" applyBorder="1" applyAlignment="1">
      <alignment horizontal="center" vertical="center"/>
    </xf>
    <xf numFmtId="176" fontId="29" fillId="46" borderId="126" xfId="50" applyNumberFormat="1" applyFont="1" applyFill="1" applyBorder="1" applyAlignment="1">
      <alignment horizontal="center" vertical="center" wrapText="1"/>
    </xf>
    <xf numFmtId="9" fontId="29" fillId="46" borderId="73" xfId="50" applyNumberFormat="1" applyFont="1" applyFill="1" applyBorder="1" applyAlignment="1">
      <alignment horizontal="center" vertical="center"/>
    </xf>
    <xf numFmtId="176" fontId="29" fillId="46" borderId="54" xfId="49" applyNumberFormat="1" applyFont="1" applyFill="1" applyBorder="1" applyAlignment="1">
      <alignment horizontal="center" vertical="center" wrapText="1"/>
    </xf>
    <xf numFmtId="9" fontId="29" fillId="46" borderId="118" xfId="49" applyNumberFormat="1" applyFont="1" applyFill="1" applyBorder="1" applyAlignment="1">
      <alignment horizontal="center" vertical="center"/>
    </xf>
    <xf numFmtId="181" fontId="28" fillId="0" borderId="22" xfId="0" applyNumberFormat="1" applyFont="1" applyFill="1" applyBorder="1" applyAlignment="1">
      <alignment horizontal="right" vertical="center"/>
    </xf>
    <xf numFmtId="9" fontId="36" fillId="0" borderId="47" xfId="0" applyNumberFormat="1" applyFont="1" applyBorder="1" applyAlignment="1">
      <alignment horizontal="right" vertical="center"/>
    </xf>
    <xf numFmtId="182" fontId="28" fillId="49" borderId="15" xfId="0" applyNumberFormat="1" applyFont="1" applyFill="1" applyBorder="1" applyAlignment="1">
      <alignment horizontal="right" vertical="center"/>
    </xf>
    <xf numFmtId="182" fontId="36" fillId="49" borderId="15" xfId="0" applyNumberFormat="1" applyFont="1" applyFill="1" applyBorder="1" applyAlignment="1">
      <alignment horizontal="right" vertical="center"/>
    </xf>
    <xf numFmtId="182" fontId="36" fillId="49" borderId="23" xfId="0" applyNumberFormat="1" applyFont="1" applyFill="1" applyBorder="1" applyAlignment="1">
      <alignment horizontal="right" vertical="center"/>
    </xf>
    <xf numFmtId="182" fontId="28" fillId="49" borderId="22" xfId="0" applyNumberFormat="1" applyFont="1" applyFill="1" applyBorder="1" applyAlignment="1">
      <alignment horizontal="right" vertical="center"/>
    </xf>
    <xf numFmtId="182" fontId="28" fillId="0" borderId="15" xfId="0" applyNumberFormat="1" applyFont="1" applyFill="1" applyBorder="1" applyAlignment="1">
      <alignment horizontal="right" vertical="center"/>
    </xf>
    <xf numFmtId="182" fontId="28" fillId="0" borderId="22" xfId="0" applyNumberFormat="1" applyFont="1" applyFill="1" applyBorder="1" applyAlignment="1">
      <alignment horizontal="right" vertical="center"/>
    </xf>
    <xf numFmtId="0" fontId="1" fillId="0" borderId="0" xfId="52">
      <alignment vertical="center"/>
    </xf>
    <xf numFmtId="176" fontId="29" fillId="48" borderId="54" xfId="52" applyNumberFormat="1" applyFont="1" applyFill="1" applyBorder="1" applyAlignment="1">
      <alignment horizontal="center" vertical="center" wrapText="1"/>
    </xf>
    <xf numFmtId="9" fontId="29" fillId="48" borderId="118" xfId="52" applyNumberFormat="1" applyFont="1" applyFill="1" applyBorder="1" applyAlignment="1">
      <alignment horizontal="center" vertical="center"/>
    </xf>
    <xf numFmtId="176" fontId="29" fillId="48" borderId="26" xfId="52" applyNumberFormat="1" applyFont="1" applyFill="1" applyBorder="1" applyAlignment="1">
      <alignment horizontal="center" vertical="center" wrapText="1"/>
    </xf>
    <xf numFmtId="9" fontId="29" fillId="48" borderId="28" xfId="52" applyNumberFormat="1" applyFont="1" applyFill="1" applyBorder="1" applyAlignment="1">
      <alignment horizontal="center" vertical="center"/>
    </xf>
    <xf numFmtId="179" fontId="29" fillId="25" borderId="119" xfId="52" applyNumberFormat="1" applyFont="1" applyFill="1" applyBorder="1" applyAlignment="1">
      <alignment horizontal="center" vertical="center"/>
    </xf>
    <xf numFmtId="179" fontId="42" fillId="25" borderId="122" xfId="52" applyNumberFormat="1" applyFont="1" applyFill="1" applyBorder="1" applyAlignment="1">
      <alignment horizontal="center" vertical="center"/>
    </xf>
    <xf numFmtId="0" fontId="29" fillId="25" borderId="39" xfId="52" applyFont="1" applyFill="1" applyBorder="1" applyAlignment="1">
      <alignment horizontal="left" vertical="center"/>
    </xf>
    <xf numFmtId="0" fontId="29" fillId="25" borderId="40" xfId="52" applyFont="1" applyFill="1" applyBorder="1" applyAlignment="1">
      <alignment horizontal="left" vertical="center"/>
    </xf>
    <xf numFmtId="0" fontId="29" fillId="25" borderId="41" xfId="52" applyFont="1" applyFill="1" applyBorder="1" applyAlignment="1">
      <alignment horizontal="left" vertical="center"/>
    </xf>
    <xf numFmtId="9" fontId="29" fillId="25" borderId="123" xfId="52" applyNumberFormat="1" applyFont="1" applyFill="1" applyBorder="1" applyAlignment="1">
      <alignment horizontal="center" vertical="center"/>
    </xf>
    <xf numFmtId="9" fontId="42" fillId="25" borderId="71" xfId="52" applyNumberFormat="1" applyFont="1" applyFill="1" applyBorder="1" applyAlignment="1">
      <alignment horizontal="center" vertical="center"/>
    </xf>
    <xf numFmtId="0" fontId="29" fillId="0" borderId="54" xfId="52" applyFont="1" applyBorder="1" applyAlignment="1">
      <alignment horizontal="center" vertical="center"/>
    </xf>
    <xf numFmtId="9" fontId="29" fillId="39" borderId="124" xfId="52" applyNumberFormat="1" applyFont="1" applyFill="1" applyBorder="1" applyAlignment="1">
      <alignment horizontal="center" vertical="center"/>
    </xf>
    <xf numFmtId="9" fontId="42" fillId="39" borderId="125" xfId="52" applyNumberFormat="1" applyFont="1" applyFill="1" applyBorder="1" applyAlignment="1">
      <alignment horizontal="center" vertical="center"/>
    </xf>
    <xf numFmtId="0" fontId="29" fillId="0" borderId="56" xfId="52" applyFont="1" applyBorder="1" applyAlignment="1">
      <alignment horizontal="center" vertical="center"/>
    </xf>
    <xf numFmtId="0" fontId="28" fillId="0" borderId="12" xfId="52" applyFont="1" applyBorder="1" applyAlignment="1">
      <alignment horizontal="left" vertical="center"/>
    </xf>
    <xf numFmtId="0" fontId="28" fillId="0" borderId="25" xfId="52" applyFont="1" applyBorder="1" applyAlignment="1">
      <alignment horizontal="left" vertical="center"/>
    </xf>
    <xf numFmtId="0" fontId="28" fillId="0" borderId="13" xfId="52" applyFont="1" applyBorder="1" applyAlignment="1">
      <alignment horizontal="left" vertical="center"/>
    </xf>
    <xf numFmtId="9" fontId="32" fillId="0" borderId="124" xfId="52" applyNumberFormat="1" applyFont="1" applyBorder="1" applyAlignment="1">
      <alignment horizontal="center" vertical="center"/>
    </xf>
    <xf numFmtId="9" fontId="42" fillId="0" borderId="125" xfId="52" applyNumberFormat="1" applyFont="1" applyBorder="1" applyAlignment="1">
      <alignment horizontal="center" vertical="center"/>
    </xf>
    <xf numFmtId="9" fontId="32" fillId="38" borderId="124" xfId="52" applyNumberFormat="1" applyFont="1" applyFill="1" applyBorder="1" applyAlignment="1">
      <alignment horizontal="center" vertical="center"/>
    </xf>
    <xf numFmtId="9" fontId="42" fillId="38" borderId="125" xfId="52" applyNumberFormat="1" applyFont="1" applyFill="1" applyBorder="1" applyAlignment="1">
      <alignment horizontal="center" vertical="center"/>
    </xf>
    <xf numFmtId="9" fontId="54" fillId="0" borderId="124" xfId="52" applyNumberFormat="1" applyFont="1" applyBorder="1" applyAlignment="1">
      <alignment horizontal="center" vertical="center"/>
    </xf>
    <xf numFmtId="9" fontId="54" fillId="0" borderId="125" xfId="52" applyNumberFormat="1" applyFont="1" applyBorder="1" applyAlignment="1">
      <alignment horizontal="center" vertical="center"/>
    </xf>
    <xf numFmtId="0" fontId="28" fillId="0" borderId="25" xfId="52" applyFont="1" applyBorder="1">
      <alignment vertical="center"/>
    </xf>
    <xf numFmtId="0" fontId="28" fillId="0" borderId="12" xfId="52" applyFont="1" applyBorder="1">
      <alignment vertical="center"/>
    </xf>
    <xf numFmtId="0" fontId="28" fillId="0" borderId="13" xfId="52" applyFont="1" applyBorder="1">
      <alignment vertical="center"/>
    </xf>
    <xf numFmtId="0" fontId="28" fillId="39" borderId="25" xfId="52" applyFont="1" applyFill="1" applyBorder="1" applyAlignment="1">
      <alignment horizontal="left" vertical="center"/>
    </xf>
    <xf numFmtId="0" fontId="28" fillId="39" borderId="25" xfId="52" applyFont="1" applyFill="1" applyBorder="1">
      <alignment vertical="center"/>
    </xf>
    <xf numFmtId="0" fontId="28" fillId="39" borderId="26" xfId="52" applyFont="1" applyFill="1" applyBorder="1">
      <alignment vertical="center"/>
    </xf>
    <xf numFmtId="0" fontId="29" fillId="0" borderId="77" xfId="52" applyFont="1" applyBorder="1" applyAlignment="1">
      <alignment horizontal="center" vertical="center"/>
    </xf>
    <xf numFmtId="0" fontId="28" fillId="0" borderId="11" xfId="52" applyFont="1" applyBorder="1">
      <alignment vertical="center"/>
    </xf>
    <xf numFmtId="0" fontId="28" fillId="0" borderId="106" xfId="52" applyFont="1" applyBorder="1" applyAlignment="1">
      <alignment horizontal="left" vertical="center"/>
    </xf>
    <xf numFmtId="0" fontId="28" fillId="0" borderId="0" xfId="52" applyFont="1">
      <alignment vertical="center"/>
    </xf>
    <xf numFmtId="0" fontId="28" fillId="0" borderId="0" xfId="52" applyFont="1" applyAlignment="1">
      <alignment horizontal="left" vertical="center"/>
    </xf>
    <xf numFmtId="0" fontId="28" fillId="0" borderId="27" xfId="52" applyFont="1" applyBorder="1" applyAlignment="1">
      <alignment horizontal="left" vertical="center"/>
    </xf>
    <xf numFmtId="9" fontId="32" fillId="0" borderId="54" xfId="52" applyNumberFormat="1" applyFont="1" applyBorder="1" applyAlignment="1">
      <alignment horizontal="center" vertical="center"/>
    </xf>
    <xf numFmtId="9" fontId="42" fillId="0" borderId="118" xfId="52" applyNumberFormat="1" applyFont="1" applyBorder="1" applyAlignment="1">
      <alignment horizontal="center" vertical="center"/>
    </xf>
    <xf numFmtId="9" fontId="32" fillId="38" borderId="54" xfId="52" applyNumberFormat="1" applyFont="1" applyFill="1" applyBorder="1" applyAlignment="1">
      <alignment horizontal="center" vertical="center"/>
    </xf>
    <xf numFmtId="9" fontId="42" fillId="38" borderId="118" xfId="52" applyNumberFormat="1" applyFont="1" applyFill="1" applyBorder="1" applyAlignment="1">
      <alignment horizontal="center" vertical="center"/>
    </xf>
    <xf numFmtId="9" fontId="54" fillId="0" borderId="54" xfId="52" applyNumberFormat="1" applyFont="1" applyBorder="1" applyAlignment="1">
      <alignment horizontal="center" vertical="center"/>
    </xf>
    <xf numFmtId="9" fontId="54" fillId="0" borderId="118" xfId="52" applyNumberFormat="1" applyFont="1" applyBorder="1" applyAlignment="1">
      <alignment horizontal="center" vertical="center"/>
    </xf>
    <xf numFmtId="0" fontId="28" fillId="39" borderId="11" xfId="52" applyFont="1" applyFill="1" applyBorder="1" applyAlignment="1">
      <alignment horizontal="left" vertical="center"/>
    </xf>
    <xf numFmtId="0" fontId="28" fillId="39" borderId="12" xfId="52" applyFont="1" applyFill="1" applyBorder="1">
      <alignment vertical="center"/>
    </xf>
    <xf numFmtId="0" fontId="28" fillId="39" borderId="13" xfId="52" applyFont="1" applyFill="1" applyBorder="1">
      <alignment vertical="center"/>
    </xf>
    <xf numFmtId="0" fontId="28" fillId="0" borderId="28" xfId="52" applyFont="1" applyBorder="1" applyAlignment="1">
      <alignment horizontal="left" vertical="center"/>
    </xf>
    <xf numFmtId="0" fontId="28" fillId="0" borderId="26" xfId="52" applyFont="1" applyBorder="1" applyAlignment="1">
      <alignment horizontal="left" vertical="center"/>
    </xf>
    <xf numFmtId="0" fontId="29" fillId="0" borderId="79" xfId="52" applyFont="1" applyBorder="1" applyAlignment="1">
      <alignment horizontal="center" vertical="center"/>
    </xf>
    <xf numFmtId="0" fontId="28" fillId="0" borderId="80" xfId="52" applyFont="1" applyBorder="1" applyAlignment="1">
      <alignment horizontal="left" vertical="center"/>
    </xf>
    <xf numFmtId="0" fontId="28" fillId="0" borderId="58" xfId="52" applyFont="1" applyBorder="1">
      <alignment vertical="center"/>
    </xf>
    <xf numFmtId="0" fontId="28" fillId="0" borderId="58" xfId="52" applyFont="1" applyBorder="1" applyAlignment="1">
      <alignment horizontal="left" vertical="center"/>
    </xf>
    <xf numFmtId="0" fontId="28" fillId="0" borderId="59" xfId="52" applyFont="1" applyBorder="1" applyAlignment="1">
      <alignment horizontal="left" vertical="center"/>
    </xf>
    <xf numFmtId="9" fontId="32" fillId="0" borderId="126" xfId="52" applyNumberFormat="1" applyFont="1" applyBorder="1" applyAlignment="1">
      <alignment horizontal="center" vertical="center"/>
    </xf>
    <xf numFmtId="9" fontId="42" fillId="0" borderId="73" xfId="52" applyNumberFormat="1" applyFont="1" applyBorder="1" applyAlignment="1">
      <alignment horizontal="center" vertical="center"/>
    </xf>
    <xf numFmtId="9" fontId="32" fillId="38" borderId="126" xfId="52" applyNumberFormat="1" applyFont="1" applyFill="1" applyBorder="1" applyAlignment="1">
      <alignment horizontal="center" vertical="center"/>
    </xf>
    <xf numFmtId="9" fontId="42" fillId="38" borderId="73" xfId="52" applyNumberFormat="1" applyFont="1" applyFill="1" applyBorder="1" applyAlignment="1">
      <alignment horizontal="center" vertical="center"/>
    </xf>
    <xf numFmtId="9" fontId="54" fillId="0" borderId="126" xfId="52" applyNumberFormat="1" applyFont="1" applyBorder="1" applyAlignment="1">
      <alignment horizontal="center" vertical="center"/>
    </xf>
    <xf numFmtId="9" fontId="54" fillId="0" borderId="73" xfId="52" applyNumberFormat="1" applyFont="1" applyBorder="1" applyAlignment="1">
      <alignment horizontal="center" vertical="center"/>
    </xf>
    <xf numFmtId="0" fontId="29" fillId="25" borderId="77" xfId="52" applyFont="1" applyFill="1" applyBorder="1" applyAlignment="1">
      <alignment horizontal="left" vertical="center"/>
    </xf>
    <xf numFmtId="0" fontId="29" fillId="25" borderId="14" xfId="52" applyFont="1" applyFill="1" applyBorder="1" applyAlignment="1">
      <alignment horizontal="left" vertical="center"/>
    </xf>
    <xf numFmtId="9" fontId="29" fillId="25" borderId="115" xfId="52" applyNumberFormat="1" applyFont="1" applyFill="1" applyBorder="1" applyAlignment="1">
      <alignment horizontal="center" vertical="center"/>
    </xf>
    <xf numFmtId="9" fontId="42" fillId="25" borderId="116" xfId="52" applyNumberFormat="1" applyFont="1" applyFill="1" applyBorder="1" applyAlignment="1">
      <alignment horizontal="center" vertical="center"/>
    </xf>
    <xf numFmtId="0" fontId="28" fillId="29" borderId="12" xfId="52" applyFont="1" applyFill="1" applyBorder="1" applyAlignment="1">
      <alignment horizontal="left" vertical="center"/>
    </xf>
    <xf numFmtId="9" fontId="29" fillId="29" borderId="124" xfId="52" applyNumberFormat="1" applyFont="1" applyFill="1" applyBorder="1" applyAlignment="1">
      <alignment horizontal="center" vertical="center"/>
    </xf>
    <xf numFmtId="9" fontId="42" fillId="29" borderId="125" xfId="52" applyNumberFormat="1" applyFont="1" applyFill="1" applyBorder="1" applyAlignment="1">
      <alignment horizontal="center" vertical="center"/>
    </xf>
    <xf numFmtId="0" fontId="28" fillId="28" borderId="12" xfId="52" applyFont="1" applyFill="1" applyBorder="1" applyAlignment="1">
      <alignment horizontal="left" vertical="center"/>
    </xf>
    <xf numFmtId="0" fontId="28" fillId="28" borderId="12" xfId="52" applyFont="1" applyFill="1" applyBorder="1">
      <alignment vertical="center"/>
    </xf>
    <xf numFmtId="9" fontId="29" fillId="28" borderId="124" xfId="52" applyNumberFormat="1" applyFont="1" applyFill="1" applyBorder="1" applyAlignment="1">
      <alignment horizontal="center" vertical="center"/>
    </xf>
    <xf numFmtId="9" fontId="42" fillId="28" borderId="125" xfId="52" applyNumberFormat="1" applyFont="1" applyFill="1" applyBorder="1" applyAlignment="1">
      <alignment horizontal="center" vertical="center"/>
    </xf>
    <xf numFmtId="9" fontId="42" fillId="26" borderId="125" xfId="52" applyNumberFormat="1" applyFont="1" applyFill="1" applyBorder="1" applyAlignment="1">
      <alignment horizontal="center" vertical="center"/>
    </xf>
    <xf numFmtId="9" fontId="54" fillId="26" borderId="125" xfId="52" applyNumberFormat="1" applyFont="1" applyFill="1" applyBorder="1" applyAlignment="1">
      <alignment horizontal="center" vertical="center"/>
    </xf>
    <xf numFmtId="9" fontId="50" fillId="38" borderId="125" xfId="52" applyNumberFormat="1" applyFont="1" applyFill="1" applyBorder="1" applyAlignment="1">
      <alignment horizontal="center" vertical="center"/>
    </xf>
    <xf numFmtId="9" fontId="50" fillId="28" borderId="124" xfId="52" applyNumberFormat="1" applyFont="1" applyFill="1" applyBorder="1" applyAlignment="1">
      <alignment horizontal="center" vertical="center"/>
    </xf>
    <xf numFmtId="9" fontId="53" fillId="28" borderId="125" xfId="52" applyNumberFormat="1" applyFont="1" applyFill="1" applyBorder="1" applyAlignment="1">
      <alignment horizontal="center" vertical="center"/>
    </xf>
    <xf numFmtId="9" fontId="54" fillId="28" borderId="124" xfId="52" applyNumberFormat="1" applyFont="1" applyFill="1" applyBorder="1" applyAlignment="1">
      <alignment horizontal="center" vertical="center"/>
    </xf>
    <xf numFmtId="9" fontId="54" fillId="28" borderId="125" xfId="52" applyNumberFormat="1" applyFont="1" applyFill="1" applyBorder="1" applyAlignment="1">
      <alignment horizontal="center" vertical="center"/>
    </xf>
    <xf numFmtId="0" fontId="28" fillId="26" borderId="12" xfId="52" applyFont="1" applyFill="1" applyBorder="1" applyAlignment="1">
      <alignment horizontal="left" vertical="center"/>
    </xf>
    <xf numFmtId="0" fontId="28" fillId="26" borderId="12" xfId="52" applyFont="1" applyFill="1" applyBorder="1">
      <alignment vertical="center"/>
    </xf>
    <xf numFmtId="0" fontId="28" fillId="26" borderId="13" xfId="52" applyFont="1" applyFill="1" applyBorder="1">
      <alignment vertical="center"/>
    </xf>
    <xf numFmtId="9" fontId="37" fillId="0" borderId="124" xfId="52" applyNumberFormat="1" applyFont="1" applyBorder="1" applyAlignment="1">
      <alignment horizontal="center" vertical="center"/>
    </xf>
    <xf numFmtId="9" fontId="37" fillId="38" borderId="124" xfId="52" applyNumberFormat="1" applyFont="1" applyFill="1" applyBorder="1" applyAlignment="1">
      <alignment horizontal="center" vertical="center"/>
    </xf>
    <xf numFmtId="0" fontId="28" fillId="26" borderId="13" xfId="52" applyFont="1" applyFill="1" applyBorder="1" applyAlignment="1">
      <alignment horizontal="left" vertical="center"/>
    </xf>
    <xf numFmtId="0" fontId="28" fillId="28" borderId="13" xfId="52" applyFont="1" applyFill="1" applyBorder="1" applyAlignment="1">
      <alignment horizontal="left" vertical="center"/>
    </xf>
    <xf numFmtId="9" fontId="37" fillId="28" borderId="124" xfId="52" applyNumberFormat="1" applyFont="1" applyFill="1" applyBorder="1" applyAlignment="1">
      <alignment horizontal="center" vertical="center"/>
    </xf>
    <xf numFmtId="9" fontId="55" fillId="26" borderId="125" xfId="52" applyNumberFormat="1" applyFont="1" applyFill="1" applyBorder="1" applyAlignment="1">
      <alignment horizontal="center" vertical="center"/>
    </xf>
    <xf numFmtId="9" fontId="55" fillId="0" borderId="125" xfId="52" applyNumberFormat="1" applyFont="1" applyBorder="1" applyAlignment="1">
      <alignment horizontal="center" vertical="center"/>
    </xf>
    <xf numFmtId="9" fontId="50" fillId="0" borderId="124" xfId="52" applyNumberFormat="1" applyFont="1" applyBorder="1" applyAlignment="1">
      <alignment horizontal="center" vertical="center"/>
    </xf>
    <xf numFmtId="9" fontId="50" fillId="26" borderId="125" xfId="52" applyNumberFormat="1" applyFont="1" applyFill="1" applyBorder="1" applyAlignment="1">
      <alignment horizontal="center" vertical="center"/>
    </xf>
    <xf numFmtId="0" fontId="28" fillId="28" borderId="13" xfId="52" applyFont="1" applyFill="1" applyBorder="1">
      <alignment vertical="center"/>
    </xf>
    <xf numFmtId="0" fontId="28" fillId="0" borderId="12" xfId="52" applyFont="1" applyBorder="1" applyAlignment="1"/>
    <xf numFmtId="0" fontId="28" fillId="0" borderId="14" xfId="52" applyFont="1" applyBorder="1">
      <alignment vertical="center"/>
    </xf>
    <xf numFmtId="0" fontId="28" fillId="0" borderId="0" xfId="52" applyFont="1" applyAlignment="1"/>
    <xf numFmtId="0" fontId="28" fillId="0" borderId="29" xfId="52" applyFont="1" applyBorder="1">
      <alignment vertical="center"/>
    </xf>
    <xf numFmtId="0" fontId="28" fillId="28" borderId="0" xfId="52" applyFont="1" applyFill="1" applyAlignment="1"/>
    <xf numFmtId="0" fontId="34" fillId="0" borderId="12" xfId="52" applyFont="1" applyBorder="1">
      <alignment vertical="center"/>
    </xf>
    <xf numFmtId="0" fontId="34" fillId="0" borderId="12" xfId="52" applyFont="1" applyBorder="1" applyAlignment="1">
      <alignment horizontal="left" vertical="center"/>
    </xf>
    <xf numFmtId="9" fontId="56" fillId="0" borderId="125" xfId="52" applyNumberFormat="1" applyFont="1" applyBorder="1" applyAlignment="1">
      <alignment horizontal="center" vertical="center"/>
    </xf>
    <xf numFmtId="9" fontId="54" fillId="26" borderId="124" xfId="52" applyNumberFormat="1" applyFont="1" applyFill="1" applyBorder="1" applyAlignment="1">
      <alignment horizontal="center" vertical="center"/>
    </xf>
    <xf numFmtId="9" fontId="56" fillId="26" borderId="125" xfId="52" applyNumberFormat="1" applyFont="1" applyFill="1" applyBorder="1" applyAlignment="1">
      <alignment horizontal="center" vertical="center"/>
    </xf>
    <xf numFmtId="0" fontId="34" fillId="28" borderId="12" xfId="52" applyFont="1" applyFill="1" applyBorder="1" applyAlignment="1">
      <alignment horizontal="left" vertical="center"/>
    </xf>
    <xf numFmtId="0" fontId="34" fillId="28" borderId="12" xfId="52" applyFont="1" applyFill="1" applyBorder="1">
      <alignment vertical="center"/>
    </xf>
    <xf numFmtId="0" fontId="36" fillId="0" borderId="12" xfId="52" applyFont="1" applyBorder="1" applyAlignment="1">
      <alignment horizontal="left" vertical="center"/>
    </xf>
    <xf numFmtId="9" fontId="28" fillId="0" borderId="124" xfId="52" applyNumberFormat="1" applyFont="1" applyBorder="1" applyAlignment="1">
      <alignment horizontal="center" vertical="center"/>
    </xf>
    <xf numFmtId="9" fontId="29" fillId="38" borderId="124" xfId="52" applyNumberFormat="1" applyFont="1" applyFill="1" applyBorder="1" applyAlignment="1">
      <alignment horizontal="center" vertical="center"/>
    </xf>
    <xf numFmtId="9" fontId="34" fillId="0" borderId="124" xfId="52" applyNumberFormat="1" applyFont="1" applyBorder="1" applyAlignment="1">
      <alignment horizontal="center" vertical="center"/>
    </xf>
    <xf numFmtId="9" fontId="29" fillId="0" borderId="124" xfId="52" applyNumberFormat="1" applyFont="1" applyBorder="1" applyAlignment="1">
      <alignment horizontal="center" vertical="center"/>
    </xf>
    <xf numFmtId="0" fontId="34" fillId="29" borderId="12" xfId="52" applyFont="1" applyFill="1" applyBorder="1" applyAlignment="1">
      <alignment horizontal="left" vertical="center"/>
    </xf>
    <xf numFmtId="9" fontId="37" fillId="29" borderId="124" xfId="52" applyNumberFormat="1" applyFont="1" applyFill="1" applyBorder="1" applyAlignment="1">
      <alignment horizontal="center" vertical="center"/>
    </xf>
    <xf numFmtId="0" fontId="34" fillId="0" borderId="25" xfId="52" applyFont="1" applyBorder="1" applyAlignment="1">
      <alignment horizontal="left" vertical="center"/>
    </xf>
    <xf numFmtId="0" fontId="29" fillId="0" borderId="57" xfId="52" applyFont="1" applyBorder="1" applyAlignment="1">
      <alignment horizontal="center" vertical="center"/>
    </xf>
    <xf numFmtId="9" fontId="37" fillId="0" borderId="54" xfId="52" applyNumberFormat="1" applyFont="1" applyBorder="1" applyAlignment="1">
      <alignment horizontal="center" vertical="center"/>
    </xf>
    <xf numFmtId="9" fontId="37" fillId="38" borderId="54" xfId="52" applyNumberFormat="1" applyFont="1" applyFill="1" applyBorder="1" applyAlignment="1">
      <alignment horizontal="center" vertical="center"/>
    </xf>
    <xf numFmtId="0" fontId="29" fillId="25" borderId="110" xfId="52" applyFont="1" applyFill="1" applyBorder="1" applyAlignment="1">
      <alignment horizontal="left" vertical="center"/>
    </xf>
    <xf numFmtId="0" fontId="29" fillId="0" borderId="109" xfId="52" applyFont="1" applyBorder="1">
      <alignment vertical="center"/>
    </xf>
    <xf numFmtId="0" fontId="29" fillId="29" borderId="111" xfId="52" applyFont="1" applyFill="1" applyBorder="1">
      <alignment vertical="center"/>
    </xf>
    <xf numFmtId="0" fontId="29" fillId="29" borderId="12" xfId="52" applyFont="1" applyFill="1" applyBorder="1">
      <alignment vertical="center"/>
    </xf>
    <xf numFmtId="0" fontId="28" fillId="29" borderId="12" xfId="52" applyFont="1" applyFill="1" applyBorder="1">
      <alignment vertical="center"/>
    </xf>
    <xf numFmtId="0" fontId="29" fillId="0" borderId="77" xfId="52" applyFont="1" applyBorder="1">
      <alignment vertical="center"/>
    </xf>
    <xf numFmtId="0" fontId="28" fillId="28" borderId="111" xfId="52" applyFont="1" applyFill="1" applyBorder="1">
      <alignment vertical="center"/>
    </xf>
    <xf numFmtId="0" fontId="28" fillId="0" borderId="111" xfId="52" applyFont="1" applyBorder="1">
      <alignment vertical="center"/>
    </xf>
    <xf numFmtId="0" fontId="29" fillId="32" borderId="111" xfId="52" applyFont="1" applyFill="1" applyBorder="1" applyAlignment="1">
      <alignment horizontal="left" vertical="center"/>
    </xf>
    <xf numFmtId="0" fontId="29" fillId="32" borderId="12" xfId="52" applyFont="1" applyFill="1" applyBorder="1" applyAlignment="1">
      <alignment horizontal="left" vertical="center"/>
    </xf>
    <xf numFmtId="9" fontId="29" fillId="32" borderId="124" xfId="52" applyNumberFormat="1" applyFont="1" applyFill="1" applyBorder="1" applyAlignment="1">
      <alignment horizontal="center" vertical="center"/>
    </xf>
    <xf numFmtId="9" fontId="42" fillId="32" borderId="125" xfId="52" applyNumberFormat="1" applyFont="1" applyFill="1" applyBorder="1" applyAlignment="1">
      <alignment horizontal="center" vertical="center"/>
    </xf>
    <xf numFmtId="0" fontId="28" fillId="33" borderId="111" xfId="52" applyFont="1" applyFill="1" applyBorder="1">
      <alignment vertical="center"/>
    </xf>
    <xf numFmtId="0" fontId="28" fillId="33" borderId="12" xfId="52" applyFont="1" applyFill="1" applyBorder="1">
      <alignment vertical="center"/>
    </xf>
    <xf numFmtId="9" fontId="29" fillId="33" borderId="124" xfId="52" applyNumberFormat="1" applyFont="1" applyFill="1" applyBorder="1" applyAlignment="1">
      <alignment horizontal="center" vertical="center"/>
    </xf>
    <xf numFmtId="9" fontId="42" fillId="33" borderId="125" xfId="52" applyNumberFormat="1" applyFont="1" applyFill="1" applyBorder="1" applyAlignment="1">
      <alignment horizontal="center" vertical="center"/>
    </xf>
    <xf numFmtId="0" fontId="29" fillId="34" borderId="111" xfId="52" applyFont="1" applyFill="1" applyBorder="1" applyAlignment="1">
      <alignment horizontal="left" vertical="center"/>
    </xf>
    <xf numFmtId="0" fontId="29" fillId="34" borderId="12" xfId="52" applyFont="1" applyFill="1" applyBorder="1" applyAlignment="1">
      <alignment horizontal="left" vertical="center"/>
    </xf>
    <xf numFmtId="0" fontId="28" fillId="34" borderId="12" xfId="52" applyFont="1" applyFill="1" applyBorder="1" applyAlignment="1">
      <alignment horizontal="left" vertical="center"/>
    </xf>
    <xf numFmtId="9" fontId="29" fillId="34" borderId="124" xfId="52" applyNumberFormat="1" applyFont="1" applyFill="1" applyBorder="1" applyAlignment="1">
      <alignment horizontal="center" vertical="center"/>
    </xf>
    <xf numFmtId="9" fontId="42" fillId="34" borderId="125" xfId="52" applyNumberFormat="1" applyFont="1" applyFill="1" applyBorder="1" applyAlignment="1">
      <alignment horizontal="center" vertical="center"/>
    </xf>
    <xf numFmtId="9" fontId="42" fillId="31" borderId="125" xfId="52" applyNumberFormat="1" applyFont="1" applyFill="1" applyBorder="1" applyAlignment="1">
      <alignment horizontal="center" vertical="center"/>
    </xf>
    <xf numFmtId="0" fontId="29" fillId="0" borderId="79" xfId="52" applyFont="1" applyBorder="1">
      <alignment vertical="center"/>
    </xf>
    <xf numFmtId="0" fontId="37" fillId="25" borderId="39" xfId="52" applyFont="1" applyFill="1" applyBorder="1" applyAlignment="1">
      <alignment horizontal="left" vertical="center"/>
    </xf>
    <xf numFmtId="0" fontId="37" fillId="25" borderId="40" xfId="52" applyFont="1" applyFill="1" applyBorder="1" applyAlignment="1">
      <alignment horizontal="left" vertical="center"/>
    </xf>
    <xf numFmtId="9" fontId="37" fillId="25" borderId="123" xfId="52" applyNumberFormat="1" applyFont="1" applyFill="1" applyBorder="1" applyAlignment="1">
      <alignment horizontal="center" vertical="center"/>
    </xf>
    <xf numFmtId="0" fontId="37" fillId="0" borderId="54" xfId="52" applyFont="1" applyBorder="1" applyAlignment="1">
      <alignment horizontal="center" vertical="center"/>
    </xf>
    <xf numFmtId="0" fontId="34" fillId="40" borderId="12" xfId="52" applyFont="1" applyFill="1" applyBorder="1" applyAlignment="1">
      <alignment horizontal="left" vertical="center"/>
    </xf>
    <xf numFmtId="9" fontId="37" fillId="40" borderId="124" xfId="52" applyNumberFormat="1" applyFont="1" applyFill="1" applyBorder="1" applyAlignment="1">
      <alignment horizontal="center" vertical="center"/>
    </xf>
    <xf numFmtId="9" fontId="42" fillId="40" borderId="125" xfId="52" applyNumberFormat="1" applyFont="1" applyFill="1" applyBorder="1" applyAlignment="1">
      <alignment horizontal="center" vertical="center"/>
    </xf>
    <xf numFmtId="0" fontId="37" fillId="0" borderId="56" xfId="52" applyFont="1" applyBorder="1" applyAlignment="1">
      <alignment horizontal="center" vertical="center"/>
    </xf>
    <xf numFmtId="0" fontId="34" fillId="0" borderId="0" xfId="52" applyFont="1">
      <alignment vertical="center"/>
    </xf>
    <xf numFmtId="0" fontId="37" fillId="0" borderId="57" xfId="52" applyFont="1" applyBorder="1" applyAlignment="1">
      <alignment horizontal="center" vertical="center"/>
    </xf>
    <xf numFmtId="0" fontId="34" fillId="40" borderId="58" xfId="52" applyFont="1" applyFill="1" applyBorder="1" applyAlignment="1">
      <alignment horizontal="left" vertical="center"/>
    </xf>
    <xf numFmtId="9" fontId="37" fillId="40" borderId="126" xfId="52" applyNumberFormat="1" applyFont="1" applyFill="1" applyBorder="1" applyAlignment="1">
      <alignment horizontal="center" vertical="center"/>
    </xf>
    <xf numFmtId="9" fontId="42" fillId="40" borderId="73" xfId="52" applyNumberFormat="1" applyFont="1" applyFill="1" applyBorder="1" applyAlignment="1">
      <alignment horizontal="center" vertical="center"/>
    </xf>
    <xf numFmtId="9" fontId="54" fillId="40" borderId="126" xfId="52" applyNumberFormat="1" applyFont="1" applyFill="1" applyBorder="1" applyAlignment="1">
      <alignment horizontal="center" vertical="center"/>
    </xf>
    <xf numFmtId="9" fontId="54" fillId="40" borderId="73" xfId="52" applyNumberFormat="1" applyFont="1" applyFill="1" applyBorder="1" applyAlignment="1">
      <alignment horizontal="center" vertical="center"/>
    </xf>
    <xf numFmtId="181" fontId="36" fillId="0" borderId="16" xfId="0" applyNumberFormat="1" applyFont="1" applyBorder="1" applyAlignment="1">
      <alignment horizontal="right" vertical="center"/>
    </xf>
    <xf numFmtId="9" fontId="36" fillId="0" borderId="48" xfId="0" applyNumberFormat="1" applyFont="1" applyBorder="1" applyAlignment="1">
      <alignment horizontal="right" vertical="center"/>
    </xf>
    <xf numFmtId="182" fontId="36" fillId="45" borderId="19" xfId="0" applyNumberFormat="1" applyFont="1" applyFill="1" applyBorder="1" applyAlignment="1">
      <alignment horizontal="right" vertical="center"/>
    </xf>
    <xf numFmtId="182" fontId="36" fillId="45" borderId="15" xfId="0" applyNumberFormat="1" applyFont="1" applyFill="1" applyBorder="1" applyAlignment="1">
      <alignment horizontal="right" vertical="center"/>
    </xf>
    <xf numFmtId="182" fontId="36" fillId="45" borderId="20" xfId="0" applyNumberFormat="1" applyFont="1" applyFill="1" applyBorder="1" applyAlignment="1">
      <alignment horizontal="right" vertical="center"/>
    </xf>
    <xf numFmtId="182" fontId="36" fillId="45" borderId="17" xfId="0" applyNumberFormat="1" applyFont="1" applyFill="1" applyBorder="1" applyAlignment="1">
      <alignment horizontal="right" vertical="center"/>
    </xf>
    <xf numFmtId="14" fontId="29" fillId="24" borderId="97" xfId="0" applyNumberFormat="1" applyFont="1" applyFill="1" applyBorder="1" applyAlignment="1">
      <alignment horizontal="center" vertical="center"/>
    </xf>
    <xf numFmtId="14" fontId="29" fillId="24" borderId="98" xfId="0" applyNumberFormat="1" applyFont="1" applyFill="1" applyBorder="1" applyAlignment="1">
      <alignment horizontal="center" vertical="center"/>
    </xf>
    <xf numFmtId="14" fontId="29" fillId="24" borderId="99" xfId="0" applyNumberFormat="1" applyFont="1" applyFill="1" applyBorder="1" applyAlignment="1">
      <alignment horizontal="center" vertical="center"/>
    </xf>
    <xf numFmtId="14" fontId="29" fillId="24" borderId="97" xfId="0" applyNumberFormat="1" applyFont="1" applyFill="1" applyBorder="1" applyAlignment="1">
      <alignment horizontal="center" vertical="center" wrapText="1"/>
    </xf>
    <xf numFmtId="14" fontId="29" fillId="24" borderId="98" xfId="0" applyNumberFormat="1" applyFont="1" applyFill="1" applyBorder="1" applyAlignment="1">
      <alignment horizontal="center" vertical="center" wrapText="1"/>
    </xf>
    <xf numFmtId="14" fontId="29" fillId="24" borderId="99" xfId="0" applyNumberFormat="1" applyFont="1" applyFill="1" applyBorder="1" applyAlignment="1">
      <alignment horizontal="center" vertical="center" wrapText="1"/>
    </xf>
    <xf numFmtId="14" fontId="29" fillId="24" borderId="34" xfId="0" applyNumberFormat="1" applyFont="1" applyFill="1" applyBorder="1" applyAlignment="1">
      <alignment horizontal="center" vertical="center"/>
    </xf>
    <xf numFmtId="177" fontId="29" fillId="24" borderId="42" xfId="0" applyNumberFormat="1" applyFont="1" applyFill="1" applyBorder="1" applyAlignment="1">
      <alignment horizontal="center" vertical="center"/>
    </xf>
    <xf numFmtId="177" fontId="29" fillId="24" borderId="10" xfId="0" applyNumberFormat="1" applyFont="1" applyFill="1" applyBorder="1" applyAlignment="1">
      <alignment horizontal="center" vertical="center"/>
    </xf>
    <xf numFmtId="14" fontId="30" fillId="0" borderId="0" xfId="0" applyNumberFormat="1" applyFont="1" applyBorder="1" applyAlignment="1">
      <alignment horizontal="center" vertical="center" shrinkToFit="1"/>
    </xf>
    <xf numFmtId="14" fontId="44" fillId="0" borderId="0" xfId="0" applyNumberFormat="1" applyFont="1" applyBorder="1" applyAlignment="1">
      <alignment horizontal="center" vertical="center" shrinkToFit="1"/>
    </xf>
    <xf numFmtId="0" fontId="35" fillId="24" borderId="11" xfId="0" quotePrefix="1" applyFont="1" applyFill="1" applyBorder="1" applyAlignment="1">
      <alignment horizontal="center" vertical="center"/>
    </xf>
    <xf numFmtId="0" fontId="45" fillId="24" borderId="13" xfId="0" quotePrefix="1" applyFont="1" applyFill="1" applyBorder="1" applyAlignment="1">
      <alignment horizontal="center" vertical="center"/>
    </xf>
    <xf numFmtId="0" fontId="35" fillId="27" borderId="70" xfId="0" applyFont="1" applyFill="1" applyBorder="1" applyAlignment="1">
      <alignment horizontal="center" vertical="center"/>
    </xf>
    <xf numFmtId="0" fontId="45" fillId="27" borderId="40" xfId="0" applyFont="1" applyFill="1" applyBorder="1" applyAlignment="1">
      <alignment horizontal="center" vertical="center"/>
    </xf>
    <xf numFmtId="0" fontId="35" fillId="27" borderId="40" xfId="0" applyFont="1" applyFill="1" applyBorder="1" applyAlignment="1">
      <alignment horizontal="center" vertical="center"/>
    </xf>
    <xf numFmtId="0" fontId="45" fillId="27" borderId="41" xfId="0" applyFont="1" applyFill="1" applyBorder="1" applyAlignment="1">
      <alignment horizontal="center" vertical="center"/>
    </xf>
    <xf numFmtId="0" fontId="45" fillId="24" borderId="12" xfId="0" quotePrefix="1" applyFont="1" applyFill="1" applyBorder="1" applyAlignment="1">
      <alignment horizontal="center" vertical="center"/>
    </xf>
    <xf numFmtId="0" fontId="35" fillId="27" borderId="11" xfId="0" quotePrefix="1" applyFont="1" applyFill="1" applyBorder="1" applyAlignment="1">
      <alignment horizontal="center" vertical="center"/>
    </xf>
    <xf numFmtId="0" fontId="45" fillId="27" borderId="13" xfId="0" quotePrefix="1" applyFont="1" applyFill="1" applyBorder="1" applyAlignment="1">
      <alignment horizontal="center" vertical="center"/>
    </xf>
    <xf numFmtId="0" fontId="35" fillId="27" borderId="41" xfId="0" applyFont="1" applyFill="1" applyBorder="1" applyAlignment="1">
      <alignment horizontal="center" vertical="center"/>
    </xf>
    <xf numFmtId="0" fontId="35" fillId="27" borderId="97" xfId="0" applyFont="1" applyFill="1" applyBorder="1" applyAlignment="1">
      <alignment horizontal="center" vertical="center"/>
    </xf>
    <xf numFmtId="0" fontId="45" fillId="27" borderId="97" xfId="0" applyFont="1" applyFill="1" applyBorder="1" applyAlignment="1">
      <alignment horizontal="center" vertical="center"/>
    </xf>
    <xf numFmtId="0" fontId="35" fillId="27" borderId="42" xfId="0" applyFont="1" applyFill="1" applyBorder="1" applyAlignment="1">
      <alignment horizontal="center" vertical="center"/>
    </xf>
    <xf numFmtId="0" fontId="45" fillId="27" borderId="42" xfId="0" applyFont="1" applyFill="1" applyBorder="1" applyAlignment="1">
      <alignment horizontal="center" vertical="center"/>
    </xf>
    <xf numFmtId="0" fontId="45" fillId="27" borderId="71" xfId="0" applyFont="1" applyFill="1" applyBorder="1" applyAlignment="1">
      <alignment horizontal="center" vertical="center"/>
    </xf>
    <xf numFmtId="0" fontId="43" fillId="37" borderId="83" xfId="0" quotePrefix="1" applyFont="1" applyFill="1" applyBorder="1" applyAlignment="1">
      <alignment horizontal="center" vertical="center"/>
    </xf>
    <xf numFmtId="0" fontId="45" fillId="37" borderId="84" xfId="0" quotePrefix="1" applyFont="1" applyFill="1" applyBorder="1" applyAlignment="1">
      <alignment horizontal="center" vertical="center"/>
    </xf>
    <xf numFmtId="0" fontId="35" fillId="24" borderId="12" xfId="0" quotePrefix="1" applyFont="1" applyFill="1" applyBorder="1" applyAlignment="1">
      <alignment horizontal="center" vertical="center"/>
    </xf>
    <xf numFmtId="0" fontId="45" fillId="24" borderId="72" xfId="0" quotePrefix="1" applyFont="1" applyFill="1" applyBorder="1" applyAlignment="1">
      <alignment horizontal="center" vertical="center"/>
    </xf>
    <xf numFmtId="14" fontId="40" fillId="37" borderId="0" xfId="0" applyNumberFormat="1" applyFont="1" applyFill="1" applyBorder="1" applyAlignment="1">
      <alignment horizontal="center" vertical="center" shrinkToFit="1"/>
    </xf>
    <xf numFmtId="14" fontId="44" fillId="37" borderId="0" xfId="0" applyNumberFormat="1" applyFont="1" applyFill="1" applyBorder="1" applyAlignment="1">
      <alignment horizontal="center" vertical="center" shrinkToFit="1"/>
    </xf>
    <xf numFmtId="0" fontId="29" fillId="24" borderId="70" xfId="0" applyFont="1" applyFill="1" applyBorder="1" applyAlignment="1" applyProtection="1">
      <alignment horizontal="center" vertical="center"/>
      <protection locked="0"/>
    </xf>
    <xf numFmtId="0" fontId="42" fillId="24" borderId="40" xfId="0" applyFont="1" applyFill="1" applyBorder="1" applyAlignment="1" applyProtection="1">
      <alignment horizontal="center" vertical="center"/>
      <protection locked="0"/>
    </xf>
    <xf numFmtId="0" fontId="29" fillId="24" borderId="40" xfId="0" applyFont="1" applyFill="1" applyBorder="1" applyAlignment="1" applyProtection="1">
      <alignment horizontal="center" vertical="center"/>
      <protection locked="0"/>
    </xf>
    <xf numFmtId="0" fontId="42" fillId="24" borderId="41" xfId="0" applyFont="1" applyFill="1" applyBorder="1" applyAlignment="1" applyProtection="1">
      <alignment horizontal="center" vertical="center"/>
      <protection locked="0"/>
    </xf>
    <xf numFmtId="0" fontId="35" fillId="24" borderId="10" xfId="0" quotePrefix="1" applyFont="1" applyFill="1" applyBorder="1" applyAlignment="1">
      <alignment horizontal="center" vertical="center"/>
    </xf>
    <xf numFmtId="0" fontId="45" fillId="24" borderId="10" xfId="0" quotePrefix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14" fontId="29" fillId="24" borderId="70" xfId="0" applyNumberFormat="1" applyFont="1" applyFill="1" applyBorder="1" applyAlignment="1">
      <alignment horizontal="center" vertical="center"/>
    </xf>
    <xf numFmtId="14" fontId="29" fillId="24" borderId="40" xfId="0" applyNumberFormat="1" applyFont="1" applyFill="1" applyBorder="1" applyAlignment="1">
      <alignment horizontal="center" vertical="center"/>
    </xf>
    <xf numFmtId="14" fontId="29" fillId="24" borderId="41" xfId="0" applyNumberFormat="1" applyFont="1" applyFill="1" applyBorder="1" applyAlignment="1">
      <alignment horizontal="center" vertical="center"/>
    </xf>
    <xf numFmtId="0" fontId="29" fillId="24" borderId="40" xfId="0" applyFont="1" applyFill="1" applyBorder="1" applyAlignment="1">
      <alignment horizontal="center" vertical="center"/>
    </xf>
    <xf numFmtId="0" fontId="29" fillId="24" borderId="48" xfId="0" applyFont="1" applyFill="1" applyBorder="1" applyAlignment="1">
      <alignment horizontal="center" vertical="center"/>
    </xf>
    <xf numFmtId="0" fontId="29" fillId="24" borderId="70" xfId="0" applyFont="1" applyFill="1" applyBorder="1" applyAlignment="1">
      <alignment horizontal="center" vertical="center"/>
    </xf>
    <xf numFmtId="0" fontId="42" fillId="24" borderId="40" xfId="0" applyFont="1" applyFill="1" applyBorder="1" applyAlignment="1">
      <alignment horizontal="center" vertical="center"/>
    </xf>
    <xf numFmtId="0" fontId="28" fillId="39" borderId="12" xfId="0" applyFont="1" applyFill="1" applyBorder="1" applyAlignment="1">
      <alignment horizontal="left" vertical="center"/>
    </xf>
    <xf numFmtId="0" fontId="28" fillId="39" borderId="13" xfId="0" applyFont="1" applyFill="1" applyBorder="1" applyAlignment="1">
      <alignment horizontal="left" vertical="center"/>
    </xf>
    <xf numFmtId="14" fontId="29" fillId="24" borderId="42" xfId="0" applyNumberFormat="1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center" vertical="center" shrinkToFit="1"/>
    </xf>
    <xf numFmtId="0" fontId="35" fillId="27" borderId="10" xfId="0" quotePrefix="1" applyFont="1" applyFill="1" applyBorder="1" applyAlignment="1">
      <alignment horizontal="center" vertical="center"/>
    </xf>
    <xf numFmtId="0" fontId="45" fillId="27" borderId="10" xfId="0" quotePrefix="1" applyFont="1" applyFill="1" applyBorder="1" applyAlignment="1">
      <alignment horizontal="center" vertical="center"/>
    </xf>
    <xf numFmtId="0" fontId="41" fillId="24" borderId="39" xfId="0" applyFont="1" applyFill="1" applyBorder="1" applyAlignment="1">
      <alignment horizontal="center" vertical="center"/>
    </xf>
    <xf numFmtId="0" fontId="41" fillId="24" borderId="48" xfId="0" applyFont="1" applyFill="1" applyBorder="1" applyAlignment="1">
      <alignment horizontal="center" vertical="center"/>
    </xf>
    <xf numFmtId="0" fontId="41" fillId="24" borderId="50" xfId="0" applyFont="1" applyFill="1" applyBorder="1" applyAlignment="1">
      <alignment horizontal="center" vertical="center"/>
    </xf>
    <xf numFmtId="0" fontId="41" fillId="24" borderId="77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center" vertical="center"/>
    </xf>
    <xf numFmtId="0" fontId="41" fillId="24" borderId="27" xfId="0" applyFont="1" applyFill="1" applyBorder="1" applyAlignment="1">
      <alignment horizontal="center" vertical="center"/>
    </xf>
    <xf numFmtId="0" fontId="41" fillId="24" borderId="79" xfId="0" applyFont="1" applyFill="1" applyBorder="1" applyAlignment="1">
      <alignment horizontal="center" vertical="center"/>
    </xf>
    <xf numFmtId="0" fontId="41" fillId="24" borderId="100" xfId="0" applyFont="1" applyFill="1" applyBorder="1" applyAlignment="1">
      <alignment horizontal="center" vertical="center"/>
    </xf>
    <xf numFmtId="0" fontId="41" fillId="24" borderId="101" xfId="0" applyFont="1" applyFill="1" applyBorder="1" applyAlignment="1">
      <alignment horizontal="center" vertical="center"/>
    </xf>
    <xf numFmtId="14" fontId="29" fillId="48" borderId="111" xfId="52" applyNumberFormat="1" applyFont="1" applyFill="1" applyBorder="1" applyAlignment="1">
      <alignment horizontal="center" vertical="center"/>
    </xf>
    <xf numFmtId="14" fontId="29" fillId="48" borderId="72" xfId="52" applyNumberFormat="1" applyFont="1" applyFill="1" applyBorder="1" applyAlignment="1">
      <alignment horizontal="center" vertical="center"/>
    </xf>
    <xf numFmtId="0" fontId="41" fillId="25" borderId="119" xfId="52" applyFont="1" applyFill="1" applyBorder="1" applyAlignment="1">
      <alignment horizontal="center" vertical="center"/>
    </xf>
    <xf numFmtId="0" fontId="41" fillId="25" borderId="120" xfId="52" applyFont="1" applyFill="1" applyBorder="1" applyAlignment="1">
      <alignment horizontal="center" vertical="center"/>
    </xf>
    <xf numFmtId="0" fontId="41" fillId="25" borderId="121" xfId="52" applyFont="1" applyFill="1" applyBorder="1" applyAlignment="1">
      <alignment horizontal="center" vertical="center"/>
    </xf>
    <xf numFmtId="0" fontId="35" fillId="48" borderId="115" xfId="52" quotePrefix="1" applyFont="1" applyFill="1" applyBorder="1" applyAlignment="1">
      <alignment horizontal="center" vertical="center"/>
    </xf>
    <xf numFmtId="0" fontId="35" fillId="48" borderId="116" xfId="52" quotePrefix="1" applyFont="1" applyFill="1" applyBorder="1" applyAlignment="1">
      <alignment horizontal="center" vertical="center"/>
    </xf>
    <xf numFmtId="0" fontId="35" fillId="48" borderId="29" xfId="52" quotePrefix="1" applyFont="1" applyFill="1" applyBorder="1" applyAlignment="1">
      <alignment horizontal="center" vertical="center"/>
    </xf>
    <xf numFmtId="0" fontId="35" fillId="48" borderId="117" xfId="52" quotePrefix="1" applyFont="1" applyFill="1" applyBorder="1" applyAlignment="1">
      <alignment horizontal="center" vertical="center"/>
    </xf>
    <xf numFmtId="0" fontId="28" fillId="39" borderId="12" xfId="52" applyFont="1" applyFill="1" applyBorder="1" applyAlignment="1">
      <alignment horizontal="left" vertical="center"/>
    </xf>
    <xf numFmtId="0" fontId="28" fillId="39" borderId="13" xfId="52" applyFont="1" applyFill="1" applyBorder="1" applyAlignment="1">
      <alignment horizontal="left" vertical="center"/>
    </xf>
    <xf numFmtId="0" fontId="41" fillId="48" borderId="39" xfId="52" applyFont="1" applyFill="1" applyBorder="1" applyAlignment="1">
      <alignment horizontal="center" vertical="center"/>
    </xf>
    <xf numFmtId="0" fontId="41" fillId="48" borderId="48" xfId="52" applyFont="1" applyFill="1" applyBorder="1" applyAlignment="1">
      <alignment horizontal="center" vertical="center"/>
    </xf>
    <xf numFmtId="0" fontId="41" fillId="48" borderId="77" xfId="52" applyFont="1" applyFill="1" applyBorder="1" applyAlignment="1">
      <alignment horizontal="center" vertical="center"/>
    </xf>
    <xf numFmtId="0" fontId="41" fillId="48" borderId="0" xfId="52" applyFont="1" applyFill="1" applyAlignment="1">
      <alignment horizontal="center" vertical="center"/>
    </xf>
    <xf numFmtId="14" fontId="30" fillId="48" borderId="39" xfId="52" applyNumberFormat="1" applyFont="1" applyFill="1" applyBorder="1" applyAlignment="1">
      <alignment horizontal="center" vertical="center" shrinkToFit="1"/>
    </xf>
    <xf numFmtId="14" fontId="30" fillId="48" borderId="113" xfId="52" applyNumberFormat="1" applyFont="1" applyFill="1" applyBorder="1" applyAlignment="1">
      <alignment horizontal="center" vertical="center" shrinkToFit="1"/>
    </xf>
    <xf numFmtId="14" fontId="30" fillId="48" borderId="48" xfId="52" applyNumberFormat="1" applyFont="1" applyFill="1" applyBorder="1" applyAlignment="1">
      <alignment horizontal="center" vertical="center" shrinkToFit="1"/>
    </xf>
    <xf numFmtId="14" fontId="30" fillId="48" borderId="79" xfId="52" applyNumberFormat="1" applyFont="1" applyFill="1" applyBorder="1" applyAlignment="1">
      <alignment horizontal="center" vertical="center" shrinkToFit="1"/>
    </xf>
    <xf numFmtId="14" fontId="30" fillId="48" borderId="114" xfId="52" applyNumberFormat="1" applyFont="1" applyFill="1" applyBorder="1" applyAlignment="1">
      <alignment horizontal="center" vertical="center" shrinkToFit="1"/>
    </xf>
    <xf numFmtId="14" fontId="30" fillId="48" borderId="100" xfId="52" applyNumberFormat="1" applyFont="1" applyFill="1" applyBorder="1" applyAlignment="1">
      <alignment horizontal="center" vertical="center" shrinkToFit="1"/>
    </xf>
    <xf numFmtId="0" fontId="41" fillId="25" borderId="119" xfId="50" applyFont="1" applyFill="1" applyBorder="1" applyAlignment="1">
      <alignment horizontal="center" vertical="center"/>
    </xf>
    <xf numFmtId="0" fontId="41" fillId="25" borderId="120" xfId="50" applyFont="1" applyFill="1" applyBorder="1" applyAlignment="1">
      <alignment horizontal="center" vertical="center"/>
    </xf>
    <xf numFmtId="0" fontId="41" fillId="25" borderId="121" xfId="50" applyFont="1" applyFill="1" applyBorder="1" applyAlignment="1">
      <alignment horizontal="center" vertical="center"/>
    </xf>
    <xf numFmtId="0" fontId="35" fillId="46" borderId="115" xfId="50" quotePrefix="1" applyFont="1" applyFill="1" applyBorder="1" applyAlignment="1">
      <alignment horizontal="center" vertical="center"/>
    </xf>
    <xf numFmtId="0" fontId="35" fillId="46" borderId="116" xfId="50" quotePrefix="1" applyFont="1" applyFill="1" applyBorder="1" applyAlignment="1">
      <alignment horizontal="center" vertical="center"/>
    </xf>
    <xf numFmtId="0" fontId="35" fillId="46" borderId="115" xfId="49" quotePrefix="1" applyFont="1" applyFill="1" applyBorder="1" applyAlignment="1">
      <alignment horizontal="center" vertical="center"/>
    </xf>
    <xf numFmtId="0" fontId="35" fillId="46" borderId="116" xfId="49" quotePrefix="1" applyFont="1" applyFill="1" applyBorder="1" applyAlignment="1">
      <alignment horizontal="center" vertical="center"/>
    </xf>
    <xf numFmtId="14" fontId="29" fillId="46" borderId="111" xfId="50" applyNumberFormat="1" applyFont="1" applyFill="1" applyBorder="1" applyAlignment="1">
      <alignment horizontal="center" vertical="center"/>
    </xf>
    <xf numFmtId="14" fontId="29" fillId="46" borderId="72" xfId="50" applyNumberFormat="1" applyFont="1" applyFill="1" applyBorder="1" applyAlignment="1">
      <alignment horizontal="center" vertical="center"/>
    </xf>
    <xf numFmtId="14" fontId="29" fillId="46" borderId="111" xfId="49" applyNumberFormat="1" applyFont="1" applyFill="1" applyBorder="1" applyAlignment="1">
      <alignment horizontal="center" vertical="center"/>
    </xf>
    <xf numFmtId="14" fontId="29" fillId="46" borderId="72" xfId="49" applyNumberFormat="1" applyFont="1" applyFill="1" applyBorder="1" applyAlignment="1">
      <alignment horizontal="center" vertical="center"/>
    </xf>
    <xf numFmtId="0" fontId="41" fillId="46" borderId="0" xfId="50" applyFont="1" applyFill="1" applyAlignment="1">
      <alignment horizontal="center" vertical="center"/>
    </xf>
    <xf numFmtId="0" fontId="41" fillId="46" borderId="100" xfId="50" applyFont="1" applyFill="1" applyBorder="1" applyAlignment="1">
      <alignment horizontal="center" vertical="center"/>
    </xf>
    <xf numFmtId="14" fontId="30" fillId="46" borderId="79" xfId="50" applyNumberFormat="1" applyFont="1" applyFill="1" applyBorder="1" applyAlignment="1">
      <alignment horizontal="center" vertical="center" shrinkToFit="1"/>
    </xf>
    <xf numFmtId="14" fontId="30" fillId="46" borderId="114" xfId="50" applyNumberFormat="1" applyFont="1" applyFill="1" applyBorder="1" applyAlignment="1">
      <alignment horizontal="center" vertical="center" shrinkToFit="1"/>
    </xf>
    <xf numFmtId="14" fontId="30" fillId="46" borderId="79" xfId="49" applyNumberFormat="1" applyFont="1" applyFill="1" applyBorder="1" applyAlignment="1">
      <alignment horizontal="center" vertical="center" shrinkToFit="1"/>
    </xf>
    <xf numFmtId="14" fontId="30" fillId="46" borderId="114" xfId="49" applyNumberFormat="1" applyFont="1" applyFill="1" applyBorder="1" applyAlignment="1">
      <alignment horizontal="center" vertical="center" shrinkToFit="1"/>
    </xf>
    <xf numFmtId="0" fontId="3" fillId="46" borderId="127" xfId="50" applyFill="1" applyBorder="1" applyAlignment="1">
      <alignment horizontal="center" vertical="center"/>
    </xf>
    <xf numFmtId="0" fontId="3" fillId="46" borderId="128" xfId="50" applyFill="1" applyBorder="1" applyAlignment="1">
      <alignment horizontal="center" vertical="center"/>
    </xf>
    <xf numFmtId="0" fontId="3" fillId="46" borderId="129" xfId="50" applyFill="1" applyBorder="1" applyAlignment="1">
      <alignment horizontal="center" vertical="center"/>
    </xf>
    <xf numFmtId="14" fontId="30" fillId="46" borderId="39" xfId="50" applyNumberFormat="1" applyFont="1" applyFill="1" applyBorder="1" applyAlignment="1">
      <alignment horizontal="center" vertical="center" shrinkToFit="1"/>
    </xf>
    <xf numFmtId="14" fontId="30" fillId="46" borderId="113" xfId="50" applyNumberFormat="1" applyFont="1" applyFill="1" applyBorder="1" applyAlignment="1">
      <alignment horizontal="center" vertical="center" shrinkToFit="1"/>
    </xf>
    <xf numFmtId="14" fontId="30" fillId="46" borderId="39" xfId="49" applyNumberFormat="1" applyFont="1" applyFill="1" applyBorder="1" applyAlignment="1">
      <alignment horizontal="center" vertical="center" shrinkToFit="1"/>
    </xf>
    <xf numFmtId="14" fontId="30" fillId="46" borderId="113" xfId="49" applyNumberFormat="1" applyFont="1" applyFill="1" applyBorder="1" applyAlignment="1">
      <alignment horizontal="center" vertical="center" shrinkToFit="1"/>
    </xf>
  </cellXfs>
  <cellStyles count="5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백분율" xfId="44" builtinId="5"/>
    <cellStyle name="보통" xfId="29" builtinId="28" customBuiltin="1"/>
    <cellStyle name="설명 텍스트" xfId="30" builtinId="53" customBuiltin="1"/>
    <cellStyle name="셀 확인" xfId="31" builtinId="23" customBuiltin="1"/>
    <cellStyle name="연결된 셀" xfId="32" builtinId="24" customBuiltin="1"/>
    <cellStyle name="요약" xfId="33" builtinId="25" customBuiltin="1"/>
    <cellStyle name="입력" xfId="34" builtinId="20" customBuiltin="1"/>
    <cellStyle name="제목" xfId="35" builtinId="15" customBuiltin="1"/>
    <cellStyle name="제목 1" xfId="36" builtinId="16" customBuiltin="1"/>
    <cellStyle name="제목 2" xfId="37" builtinId="17" customBuiltin="1"/>
    <cellStyle name="제목 3" xfId="38" builtinId="18" customBuiltin="1"/>
    <cellStyle name="제목 4" xfId="39" builtinId="19" customBuiltin="1"/>
    <cellStyle name="좋음" xfId="40" builtinId="26" customBuiltin="1"/>
    <cellStyle name="좋음 2" xfId="41" xr:uid="{00000000-0005-0000-0000-000028000000}"/>
    <cellStyle name="출력" xfId="42" builtinId="21" customBuiltin="1"/>
    <cellStyle name="표준" xfId="0" builtinId="0"/>
    <cellStyle name="표준 2" xfId="43" xr:uid="{00000000-0005-0000-0000-00002B000000}"/>
    <cellStyle name="표준 3" xfId="45" xr:uid="{B9547CF3-8186-4E39-81DE-3749B8726F03}"/>
    <cellStyle name="표준 4" xfId="46" xr:uid="{B03A9151-6A70-486D-9F7C-5F1F3DB09386}"/>
    <cellStyle name="표준 4 2" xfId="48" xr:uid="{53056765-635C-4D67-BB35-92AF2463647A}"/>
    <cellStyle name="표준 4 3" xfId="50" xr:uid="{05E0847D-CC11-4290-BE0A-4BE15D25AA7C}"/>
    <cellStyle name="표준 5" xfId="47" xr:uid="{616E0AFA-4DEC-4F42-B1E5-C5D2D585939F}"/>
    <cellStyle name="표준 6" xfId="49" xr:uid="{3CFA1DF7-DEB9-4B49-87E4-198AA0CCB000}"/>
    <cellStyle name="표준 7" xfId="51" xr:uid="{F05F7FA6-2543-4406-A491-DB955DF48187}"/>
    <cellStyle name="표준 7 2" xfId="52" xr:uid="{7B410D11-D6E0-465A-B4BD-5D80E2E3D9E4}"/>
  </cellStyles>
  <dxfs count="0"/>
  <tableStyles count="0" defaultTableStyle="TableStyleMedium9" defaultPivotStyle="PivotStyleLight16"/>
  <colors>
    <mruColors>
      <color rgb="FFFFCCFF"/>
      <color rgb="FFFF33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33"/>
  </sheetPr>
  <dimension ref="A1:HW365"/>
  <sheetViews>
    <sheetView showGridLines="0" tabSelected="1" zoomScale="55" zoomScaleNormal="55" zoomScaleSheetLayoutView="40" workbookViewId="0">
      <pane xSplit="13" ySplit="5" topLeftCell="X59" activePane="bottomRight" state="frozen"/>
      <selection pane="topRight" activeCell="O1" sqref="O1"/>
      <selection pane="bottomLeft" activeCell="A5" sqref="A5"/>
      <selection pane="bottomRight" activeCell="AN65" sqref="AN65"/>
    </sheetView>
  </sheetViews>
  <sheetFormatPr defaultColWidth="8.9140625" defaultRowHeight="17.5" x14ac:dyDescent="0.45"/>
  <cols>
    <col min="1" max="1" width="2.9140625" style="62" customWidth="1"/>
    <col min="2" max="2" width="4.08203125" style="8" customWidth="1"/>
    <col min="3" max="3" width="4.58203125" style="4" customWidth="1"/>
    <col min="4" max="4" width="5.58203125" style="4" customWidth="1"/>
    <col min="5" max="5" width="7.25" style="4" customWidth="1"/>
    <col min="6" max="6" width="34" style="4" customWidth="1"/>
    <col min="7" max="8" width="17.08203125" style="7" bestFit="1" customWidth="1"/>
    <col min="9" max="9" width="20.33203125" style="9" bestFit="1" customWidth="1"/>
    <col min="10" max="10" width="8.75" style="11" customWidth="1"/>
    <col min="11" max="11" width="8.25" style="76" customWidth="1"/>
    <col min="12" max="12" width="10.9140625" style="80" customWidth="1"/>
    <col min="13" max="13" width="11.6640625" style="85" customWidth="1"/>
    <col min="14" max="14" width="21.9140625" style="9" customWidth="1"/>
    <col min="15" max="15" width="7.75" style="4" customWidth="1"/>
    <col min="16" max="16" width="7.75" style="713" customWidth="1"/>
    <col min="17" max="17" width="7.75" style="4" customWidth="1"/>
    <col min="18" max="18" width="7.75" style="713" customWidth="1"/>
    <col min="19" max="19" width="7.75" style="4" customWidth="1"/>
    <col min="20" max="20" width="7.75" style="713" customWidth="1"/>
    <col min="21" max="21" width="7.75" style="4" customWidth="1"/>
    <col min="22" max="22" width="7.75" style="713" customWidth="1"/>
    <col min="23" max="23" width="7.75" style="4" customWidth="1"/>
    <col min="24" max="24" width="7.75" style="713" customWidth="1"/>
    <col min="25" max="25" width="7.75" style="188" customWidth="1"/>
    <col min="26" max="26" width="7.75" style="802" customWidth="1"/>
    <col min="27" max="27" width="7.75" style="4" customWidth="1"/>
    <col min="28" max="28" width="7.75" style="713" customWidth="1"/>
    <col min="29" max="29" width="7.75" style="4" customWidth="1"/>
    <col min="30" max="30" width="7.75" style="713" customWidth="1"/>
    <col min="31" max="31" width="7.75" style="4" customWidth="1"/>
    <col min="32" max="32" width="7.75" style="713" customWidth="1"/>
    <col min="33" max="33" width="7.75" style="4" customWidth="1"/>
    <col min="34" max="34" width="7.75" style="713" customWidth="1"/>
    <col min="35" max="35" width="7.75" style="4" customWidth="1"/>
    <col min="36" max="36" width="7.75" style="713" customWidth="1"/>
    <col min="37" max="37" width="7.75" style="4" customWidth="1"/>
    <col min="38" max="38" width="7.75" style="713" customWidth="1"/>
    <col min="39" max="39" width="7.75" style="4" customWidth="1"/>
    <col min="40" max="40" width="7.75" style="713" customWidth="1"/>
    <col min="41" max="41" width="7.75" style="4" customWidth="1"/>
    <col min="42" max="42" width="7.75" style="713" customWidth="1"/>
    <col min="43" max="43" width="7.75" style="4" customWidth="1"/>
    <col min="44" max="44" width="7.75" style="713" customWidth="1"/>
    <col min="45" max="45" width="7.75" style="4" customWidth="1"/>
    <col min="46" max="46" width="7.75" style="713" customWidth="1"/>
    <col min="47" max="47" width="7.75" style="4" customWidth="1"/>
    <col min="48" max="48" width="7.75" style="713" customWidth="1"/>
    <col min="49" max="49" width="7.75" style="4" customWidth="1"/>
    <col min="50" max="50" width="7.75" style="713" customWidth="1"/>
    <col min="51" max="51" width="7.75" style="4" customWidth="1"/>
    <col min="52" max="52" width="7.75" style="713" customWidth="1"/>
    <col min="53" max="53" width="7.75" style="4" customWidth="1"/>
    <col min="54" max="54" width="7.75" style="713" customWidth="1"/>
    <col min="55" max="55" width="7.75" style="4" customWidth="1"/>
    <col min="56" max="56" width="7.75" style="713" customWidth="1"/>
    <col min="57" max="57" width="7.75" style="4" customWidth="1"/>
    <col min="58" max="58" width="7.75" style="713" customWidth="1"/>
    <col min="59" max="59" width="7.75" style="4" customWidth="1"/>
    <col min="60" max="60" width="7.75" style="713" customWidth="1"/>
    <col min="61" max="61" width="7.75" style="4" customWidth="1"/>
    <col min="62" max="62" width="7.75" style="713" customWidth="1"/>
    <col min="63" max="63" width="7.75" style="4" customWidth="1"/>
    <col min="64" max="64" width="7.75" style="713" customWidth="1"/>
    <col min="65" max="65" width="7.75" style="4" customWidth="1"/>
    <col min="66" max="66" width="7.75" style="713" customWidth="1"/>
    <col min="67" max="67" width="7.75" style="4" customWidth="1"/>
    <col min="68" max="68" width="7.75" style="713" customWidth="1"/>
    <col min="69" max="69" width="7.75" style="4" customWidth="1"/>
    <col min="70" max="70" width="7.75" style="713" customWidth="1"/>
    <col min="71" max="71" width="7.75" style="4" customWidth="1"/>
    <col min="72" max="72" width="7.75" style="713" customWidth="1"/>
    <col min="73" max="73" width="7.75" style="4" customWidth="1"/>
    <col min="74" max="74" width="7.75" style="713" customWidth="1"/>
    <col min="75" max="75" width="7.75" style="4" customWidth="1"/>
    <col min="76" max="76" width="7.75" style="713" customWidth="1"/>
    <col min="77" max="231" width="8.9140625" style="62"/>
    <col min="232" max="16384" width="8.9140625" style="4"/>
  </cols>
  <sheetData>
    <row r="1" spans="1:231" s="1" customFormat="1" ht="33" customHeight="1" x14ac:dyDescent="0.7">
      <c r="A1" s="68"/>
      <c r="B1" s="1433" t="s">
        <v>43</v>
      </c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4"/>
      <c r="N1" s="271" t="s">
        <v>80</v>
      </c>
      <c r="O1" s="1404">
        <v>43983</v>
      </c>
      <c r="P1" s="1404"/>
      <c r="Q1" s="1404">
        <v>43990</v>
      </c>
      <c r="R1" s="1404"/>
      <c r="S1" s="1404">
        <v>43997</v>
      </c>
      <c r="T1" s="1404"/>
      <c r="U1" s="1404">
        <v>44004</v>
      </c>
      <c r="V1" s="1404"/>
      <c r="W1" s="1404">
        <v>44011</v>
      </c>
      <c r="X1" s="1404"/>
      <c r="Y1" s="1445">
        <v>44018</v>
      </c>
      <c r="Z1" s="1445"/>
      <c r="AA1" s="1404">
        <v>44025</v>
      </c>
      <c r="AB1" s="1404"/>
      <c r="AC1" s="1404">
        <v>44032</v>
      </c>
      <c r="AD1" s="1404"/>
      <c r="AE1" s="1404">
        <v>44039</v>
      </c>
      <c r="AF1" s="1404"/>
      <c r="AG1" s="1404">
        <v>44046</v>
      </c>
      <c r="AH1" s="1404"/>
      <c r="AI1" s="1404">
        <v>44053</v>
      </c>
      <c r="AJ1" s="1404"/>
      <c r="AK1" s="1404">
        <v>44060</v>
      </c>
      <c r="AL1" s="1404"/>
      <c r="AM1" s="1404">
        <v>44067</v>
      </c>
      <c r="AN1" s="1404"/>
      <c r="AO1" s="1404">
        <v>44074</v>
      </c>
      <c r="AP1" s="1404"/>
      <c r="AQ1" s="1404">
        <v>44081</v>
      </c>
      <c r="AR1" s="1404"/>
      <c r="AS1" s="1404">
        <v>44088</v>
      </c>
      <c r="AT1" s="1404"/>
      <c r="AU1" s="1404">
        <v>44095</v>
      </c>
      <c r="AV1" s="1404"/>
      <c r="AW1" s="1404">
        <v>44102</v>
      </c>
      <c r="AX1" s="1404"/>
      <c r="AY1" s="1404">
        <v>44109</v>
      </c>
      <c r="AZ1" s="1404"/>
      <c r="BA1" s="1404">
        <v>44116</v>
      </c>
      <c r="BB1" s="1404"/>
      <c r="BC1" s="1404">
        <v>44123</v>
      </c>
      <c r="BD1" s="1404"/>
      <c r="BE1" s="1404">
        <v>44130</v>
      </c>
      <c r="BF1" s="1404"/>
      <c r="BG1" s="1404">
        <v>44137</v>
      </c>
      <c r="BH1" s="1404"/>
      <c r="BI1" s="1404">
        <v>44144</v>
      </c>
      <c r="BJ1" s="1404"/>
      <c r="BK1" s="1404">
        <v>44151</v>
      </c>
      <c r="BL1" s="1404"/>
      <c r="BM1" s="1404">
        <v>44158</v>
      </c>
      <c r="BN1" s="1404"/>
      <c r="BO1" s="1404">
        <v>44165</v>
      </c>
      <c r="BP1" s="1404"/>
      <c r="BQ1" s="1425">
        <v>44172</v>
      </c>
      <c r="BR1" s="1426"/>
      <c r="BS1" s="1404">
        <v>44179</v>
      </c>
      <c r="BT1" s="1405"/>
      <c r="BU1" s="1404">
        <v>44186</v>
      </c>
      <c r="BV1" s="1405"/>
      <c r="BW1" s="1404">
        <v>44193</v>
      </c>
      <c r="BX1" s="1405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</row>
    <row r="2" spans="1:231" s="33" customFormat="1" ht="33" customHeight="1" thickBot="1" x14ac:dyDescent="0.75">
      <c r="A2" s="69"/>
      <c r="B2" s="1433"/>
      <c r="C2" s="1433"/>
      <c r="D2" s="1433"/>
      <c r="E2" s="1433"/>
      <c r="F2" s="1433"/>
      <c r="G2" s="1433"/>
      <c r="H2" s="1433"/>
      <c r="I2" s="1433"/>
      <c r="J2" s="1433"/>
      <c r="K2" s="1433"/>
      <c r="L2" s="1433"/>
      <c r="M2" s="1434"/>
      <c r="N2" s="475" t="s">
        <v>81</v>
      </c>
      <c r="O2" s="1404">
        <v>43987</v>
      </c>
      <c r="P2" s="1404"/>
      <c r="Q2" s="1404">
        <v>43994</v>
      </c>
      <c r="R2" s="1404"/>
      <c r="S2" s="1404">
        <v>44001</v>
      </c>
      <c r="T2" s="1404"/>
      <c r="U2" s="1404">
        <v>44008</v>
      </c>
      <c r="V2" s="1404"/>
      <c r="W2" s="1404">
        <v>44015</v>
      </c>
      <c r="X2" s="1404"/>
      <c r="Y2" s="1445">
        <v>44022</v>
      </c>
      <c r="Z2" s="1445"/>
      <c r="AA2" s="1404">
        <v>44029</v>
      </c>
      <c r="AB2" s="1404"/>
      <c r="AC2" s="1404">
        <v>44036</v>
      </c>
      <c r="AD2" s="1404"/>
      <c r="AE2" s="1404">
        <v>44043</v>
      </c>
      <c r="AF2" s="1404"/>
      <c r="AG2" s="1404">
        <v>44050</v>
      </c>
      <c r="AH2" s="1404"/>
      <c r="AI2" s="1404">
        <v>44057</v>
      </c>
      <c r="AJ2" s="1404"/>
      <c r="AK2" s="1404">
        <v>44064</v>
      </c>
      <c r="AL2" s="1404"/>
      <c r="AM2" s="1404">
        <v>44071</v>
      </c>
      <c r="AN2" s="1404"/>
      <c r="AO2" s="1404">
        <v>44078</v>
      </c>
      <c r="AP2" s="1404"/>
      <c r="AQ2" s="1404">
        <v>44085</v>
      </c>
      <c r="AR2" s="1404"/>
      <c r="AS2" s="1404">
        <v>44092</v>
      </c>
      <c r="AT2" s="1404"/>
      <c r="AU2" s="1404">
        <v>44099</v>
      </c>
      <c r="AV2" s="1404"/>
      <c r="AW2" s="1404">
        <v>44106</v>
      </c>
      <c r="AX2" s="1404"/>
      <c r="AY2" s="1404">
        <v>44113</v>
      </c>
      <c r="AZ2" s="1404"/>
      <c r="BA2" s="1404">
        <v>44120</v>
      </c>
      <c r="BB2" s="1404"/>
      <c r="BC2" s="1404">
        <v>44127</v>
      </c>
      <c r="BD2" s="1404"/>
      <c r="BE2" s="1404">
        <v>44134</v>
      </c>
      <c r="BF2" s="1404"/>
      <c r="BG2" s="1404">
        <v>44141</v>
      </c>
      <c r="BH2" s="1404"/>
      <c r="BI2" s="1404">
        <v>44148</v>
      </c>
      <c r="BJ2" s="1404"/>
      <c r="BK2" s="1404">
        <v>44155</v>
      </c>
      <c r="BL2" s="1404"/>
      <c r="BM2" s="1404">
        <v>44162</v>
      </c>
      <c r="BN2" s="1404"/>
      <c r="BO2" s="1404">
        <v>44169</v>
      </c>
      <c r="BP2" s="1404"/>
      <c r="BQ2" s="1425">
        <v>44176</v>
      </c>
      <c r="BR2" s="1426"/>
      <c r="BS2" s="1404">
        <v>44183</v>
      </c>
      <c r="BT2" s="1405"/>
      <c r="BU2" s="1404">
        <v>44190</v>
      </c>
      <c r="BV2" s="1405"/>
      <c r="BW2" s="1404">
        <v>44197</v>
      </c>
      <c r="BX2" s="1405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</row>
    <row r="3" spans="1:231" s="2" customFormat="1" ht="42.75" customHeight="1" thickBot="1" x14ac:dyDescent="0.5">
      <c r="A3" s="70"/>
      <c r="B3" s="1448" t="s">
        <v>6</v>
      </c>
      <c r="C3" s="1449"/>
      <c r="D3" s="1449"/>
      <c r="E3" s="1449"/>
      <c r="F3" s="1450"/>
      <c r="G3" s="1444" t="s">
        <v>3</v>
      </c>
      <c r="H3" s="1444"/>
      <c r="I3" s="1398" t="s">
        <v>7</v>
      </c>
      <c r="J3" s="1402" t="s">
        <v>5</v>
      </c>
      <c r="K3" s="1435" t="s">
        <v>4</v>
      </c>
      <c r="L3" s="1436"/>
      <c r="M3" s="1437"/>
      <c r="N3" s="1395" t="s">
        <v>0</v>
      </c>
      <c r="O3" s="1440" t="s">
        <v>31</v>
      </c>
      <c r="P3" s="1441"/>
      <c r="Q3" s="1438"/>
      <c r="R3" s="1441"/>
      <c r="S3" s="1438"/>
      <c r="T3" s="1441"/>
      <c r="U3" s="1438"/>
      <c r="V3" s="735"/>
      <c r="W3" s="617"/>
      <c r="X3" s="1438" t="s">
        <v>32</v>
      </c>
      <c r="Y3" s="1439"/>
      <c r="Z3" s="1439"/>
      <c r="AA3" s="1438"/>
      <c r="AB3" s="1438"/>
      <c r="AC3" s="1439"/>
      <c r="AD3" s="1439"/>
      <c r="AE3" s="1438"/>
      <c r="AF3" s="1438"/>
      <c r="AG3" s="1427" t="s">
        <v>33</v>
      </c>
      <c r="AH3" s="1428"/>
      <c r="AI3" s="1429"/>
      <c r="AJ3" s="1428"/>
      <c r="AK3" s="1429"/>
      <c r="AL3" s="1428"/>
      <c r="AM3" s="1429"/>
      <c r="AN3" s="1430"/>
      <c r="AO3" s="1408" t="s">
        <v>34</v>
      </c>
      <c r="AP3" s="1409"/>
      <c r="AQ3" s="1410"/>
      <c r="AR3" s="1409"/>
      <c r="AS3" s="1410"/>
      <c r="AT3" s="1409"/>
      <c r="AU3" s="1410"/>
      <c r="AV3" s="1409"/>
      <c r="AW3" s="1410"/>
      <c r="AX3" s="1411"/>
      <c r="AY3" s="1408" t="s">
        <v>35</v>
      </c>
      <c r="AZ3" s="1409"/>
      <c r="BA3" s="1410"/>
      <c r="BB3" s="1409"/>
      <c r="BC3" s="1410"/>
      <c r="BD3" s="1409"/>
      <c r="BE3" s="1410"/>
      <c r="BF3" s="1411"/>
      <c r="BG3" s="1408" t="s">
        <v>36</v>
      </c>
      <c r="BH3" s="1409"/>
      <c r="BI3" s="1410"/>
      <c r="BJ3" s="1409"/>
      <c r="BK3" s="1410"/>
      <c r="BL3" s="1409"/>
      <c r="BM3" s="1410"/>
      <c r="BN3" s="1411"/>
      <c r="BO3" s="1415" t="s">
        <v>37</v>
      </c>
      <c r="BP3" s="1411"/>
      <c r="BQ3" s="1416"/>
      <c r="BR3" s="1417"/>
      <c r="BS3" s="1418"/>
      <c r="BT3" s="1419"/>
      <c r="BU3" s="1418"/>
      <c r="BV3" s="1419"/>
      <c r="BW3" s="1418"/>
      <c r="BX3" s="142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</row>
    <row r="4" spans="1:231" s="3" customFormat="1" ht="30" customHeight="1" x14ac:dyDescent="0.3">
      <c r="A4" s="71"/>
      <c r="B4" s="1451"/>
      <c r="C4" s="1452"/>
      <c r="D4" s="1452"/>
      <c r="E4" s="1452"/>
      <c r="F4" s="1453"/>
      <c r="G4" s="1401" t="s">
        <v>1</v>
      </c>
      <c r="H4" s="1401" t="s">
        <v>2</v>
      </c>
      <c r="I4" s="1399"/>
      <c r="J4" s="1403"/>
      <c r="K4" s="268" t="s">
        <v>114</v>
      </c>
      <c r="L4" s="77" t="s">
        <v>115</v>
      </c>
      <c r="M4" s="269" t="s">
        <v>143</v>
      </c>
      <c r="N4" s="1396"/>
      <c r="O4" s="1406" t="s">
        <v>8</v>
      </c>
      <c r="P4" s="1407"/>
      <c r="Q4" s="1406" t="s">
        <v>25</v>
      </c>
      <c r="R4" s="1407"/>
      <c r="S4" s="1406" t="s">
        <v>9</v>
      </c>
      <c r="T4" s="1407"/>
      <c r="U4" s="1406" t="s">
        <v>10</v>
      </c>
      <c r="V4" s="1407"/>
      <c r="W4" s="1406" t="s">
        <v>26</v>
      </c>
      <c r="X4" s="1412"/>
      <c r="Y4" s="1446" t="s">
        <v>258</v>
      </c>
      <c r="Z4" s="1447"/>
      <c r="AA4" s="1423" t="s">
        <v>259</v>
      </c>
      <c r="AB4" s="1412"/>
      <c r="AC4" s="1431" t="s">
        <v>260</v>
      </c>
      <c r="AD4" s="1432"/>
      <c r="AE4" s="1423" t="s">
        <v>11</v>
      </c>
      <c r="AF4" s="1407"/>
      <c r="AG4" s="1406" t="s">
        <v>12</v>
      </c>
      <c r="AH4" s="1407"/>
      <c r="AI4" s="1406" t="s">
        <v>13</v>
      </c>
      <c r="AJ4" s="1407"/>
      <c r="AK4" s="1406" t="s">
        <v>14</v>
      </c>
      <c r="AL4" s="1407"/>
      <c r="AM4" s="1406" t="s">
        <v>15</v>
      </c>
      <c r="AN4" s="1407"/>
      <c r="AO4" s="1406" t="s">
        <v>16</v>
      </c>
      <c r="AP4" s="1407"/>
      <c r="AQ4" s="1406" t="s">
        <v>17</v>
      </c>
      <c r="AR4" s="1407"/>
      <c r="AS4" s="1406" t="s">
        <v>18</v>
      </c>
      <c r="AT4" s="1407"/>
      <c r="AU4" s="1406" t="s">
        <v>19</v>
      </c>
      <c r="AV4" s="1407"/>
      <c r="AW4" s="1406" t="s">
        <v>20</v>
      </c>
      <c r="AX4" s="1407"/>
      <c r="AY4" s="1406" t="s">
        <v>27</v>
      </c>
      <c r="AZ4" s="1407"/>
      <c r="BA4" s="1406" t="s">
        <v>28</v>
      </c>
      <c r="BB4" s="1407"/>
      <c r="BC4" s="1406" t="s">
        <v>29</v>
      </c>
      <c r="BD4" s="1407"/>
      <c r="BE4" s="1406" t="s">
        <v>30</v>
      </c>
      <c r="BF4" s="1407"/>
      <c r="BG4" s="1406" t="s">
        <v>21</v>
      </c>
      <c r="BH4" s="1407"/>
      <c r="BI4" s="1413" t="s">
        <v>22</v>
      </c>
      <c r="BJ4" s="1414"/>
      <c r="BK4" s="1406" t="s">
        <v>23</v>
      </c>
      <c r="BL4" s="1407"/>
      <c r="BM4" s="1406" t="s">
        <v>24</v>
      </c>
      <c r="BN4" s="1407"/>
      <c r="BO4" s="1406" t="s">
        <v>38</v>
      </c>
      <c r="BP4" s="1412"/>
      <c r="BQ4" s="1421" t="s">
        <v>39</v>
      </c>
      <c r="BR4" s="1422"/>
      <c r="BS4" s="1423" t="s">
        <v>40</v>
      </c>
      <c r="BT4" s="1407"/>
      <c r="BU4" s="1406" t="s">
        <v>41</v>
      </c>
      <c r="BV4" s="1407"/>
      <c r="BW4" s="1406" t="s">
        <v>42</v>
      </c>
      <c r="BX4" s="1424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</row>
    <row r="5" spans="1:231" ht="30" customHeight="1" thickBot="1" x14ac:dyDescent="0.5">
      <c r="B5" s="1454"/>
      <c r="C5" s="1455"/>
      <c r="D5" s="1455"/>
      <c r="E5" s="1455"/>
      <c r="F5" s="1456"/>
      <c r="G5" s="1397"/>
      <c r="H5" s="1397"/>
      <c r="I5" s="1400"/>
      <c r="J5" s="180">
        <f>SUM(J6,J18,J83,J132)</f>
        <v>0.99999999999999989</v>
      </c>
      <c r="K5" s="180">
        <f>SUM(K6,K18,K83,K132)/4</f>
        <v>1</v>
      </c>
      <c r="L5" s="1100">
        <f>SUM(L6,L18,L83,L132)/4</f>
        <v>0.21334480810286185</v>
      </c>
      <c r="M5" s="1101">
        <f>J5*(L5/K5)</f>
        <v>0.21334480810286183</v>
      </c>
      <c r="N5" s="1397"/>
      <c r="O5" s="505" t="s">
        <v>114</v>
      </c>
      <c r="P5" s="505" t="s">
        <v>115</v>
      </c>
      <c r="Q5" s="505" t="s">
        <v>114</v>
      </c>
      <c r="R5" s="505" t="s">
        <v>115</v>
      </c>
      <c r="S5" s="505" t="s">
        <v>114</v>
      </c>
      <c r="T5" s="505" t="s">
        <v>115</v>
      </c>
      <c r="U5" s="505" t="s">
        <v>114</v>
      </c>
      <c r="V5" s="505" t="s">
        <v>115</v>
      </c>
      <c r="W5" s="505" t="s">
        <v>114</v>
      </c>
      <c r="X5" s="506" t="s">
        <v>115</v>
      </c>
      <c r="Y5" s="640" t="s">
        <v>114</v>
      </c>
      <c r="Z5" s="640" t="s">
        <v>115</v>
      </c>
      <c r="AA5" s="509" t="s">
        <v>114</v>
      </c>
      <c r="AB5" s="506" t="s">
        <v>115</v>
      </c>
      <c r="AC5" s="505" t="s">
        <v>114</v>
      </c>
      <c r="AD5" s="505" t="s">
        <v>115</v>
      </c>
      <c r="AE5" s="509" t="s">
        <v>114</v>
      </c>
      <c r="AF5" s="505" t="s">
        <v>115</v>
      </c>
      <c r="AG5" s="505" t="s">
        <v>114</v>
      </c>
      <c r="AH5" s="505" t="s">
        <v>115</v>
      </c>
      <c r="AI5" s="505" t="s">
        <v>114</v>
      </c>
      <c r="AJ5" s="505" t="s">
        <v>115</v>
      </c>
      <c r="AK5" s="505" t="s">
        <v>114</v>
      </c>
      <c r="AL5" s="505" t="s">
        <v>115</v>
      </c>
      <c r="AM5" s="505" t="s">
        <v>114</v>
      </c>
      <c r="AN5" s="505" t="s">
        <v>115</v>
      </c>
      <c r="AO5" s="505" t="s">
        <v>114</v>
      </c>
      <c r="AP5" s="505" t="s">
        <v>115</v>
      </c>
      <c r="AQ5" s="505" t="s">
        <v>114</v>
      </c>
      <c r="AR5" s="505" t="s">
        <v>115</v>
      </c>
      <c r="AS5" s="505" t="s">
        <v>114</v>
      </c>
      <c r="AT5" s="505" t="s">
        <v>115</v>
      </c>
      <c r="AU5" s="505" t="s">
        <v>114</v>
      </c>
      <c r="AV5" s="505" t="s">
        <v>115</v>
      </c>
      <c r="AW5" s="505" t="s">
        <v>114</v>
      </c>
      <c r="AX5" s="505" t="s">
        <v>115</v>
      </c>
      <c r="AY5" s="505" t="s">
        <v>114</v>
      </c>
      <c r="AZ5" s="505" t="s">
        <v>115</v>
      </c>
      <c r="BA5" s="505" t="s">
        <v>114</v>
      </c>
      <c r="BB5" s="505" t="s">
        <v>115</v>
      </c>
      <c r="BC5" s="505" t="s">
        <v>114</v>
      </c>
      <c r="BD5" s="505" t="s">
        <v>115</v>
      </c>
      <c r="BE5" s="505" t="s">
        <v>114</v>
      </c>
      <c r="BF5" s="505" t="s">
        <v>115</v>
      </c>
      <c r="BG5" s="505" t="s">
        <v>114</v>
      </c>
      <c r="BH5" s="505" t="s">
        <v>115</v>
      </c>
      <c r="BI5" s="505" t="s">
        <v>114</v>
      </c>
      <c r="BJ5" s="505" t="s">
        <v>115</v>
      </c>
      <c r="BK5" s="505" t="s">
        <v>114</v>
      </c>
      <c r="BL5" s="505" t="s">
        <v>115</v>
      </c>
      <c r="BM5" s="505" t="s">
        <v>114</v>
      </c>
      <c r="BN5" s="505" t="s">
        <v>115</v>
      </c>
      <c r="BO5" s="505" t="s">
        <v>114</v>
      </c>
      <c r="BP5" s="506" t="s">
        <v>115</v>
      </c>
      <c r="BQ5" s="507" t="s">
        <v>114</v>
      </c>
      <c r="BR5" s="508" t="s">
        <v>115</v>
      </c>
      <c r="BS5" s="509" t="s">
        <v>114</v>
      </c>
      <c r="BT5" s="505" t="s">
        <v>115</v>
      </c>
      <c r="BU5" s="505" t="s">
        <v>114</v>
      </c>
      <c r="BV5" s="505" t="s">
        <v>115</v>
      </c>
      <c r="BW5" s="505" t="s">
        <v>114</v>
      </c>
      <c r="BX5" s="510" t="s">
        <v>115</v>
      </c>
    </row>
    <row r="6" spans="1:231" ht="30" customHeight="1" x14ac:dyDescent="0.45">
      <c r="B6" s="163" t="s">
        <v>93</v>
      </c>
      <c r="C6" s="164"/>
      <c r="D6" s="164"/>
      <c r="E6" s="164"/>
      <c r="F6" s="165"/>
      <c r="G6" s="476" t="s">
        <v>275</v>
      </c>
      <c r="H6" s="476" t="s">
        <v>371</v>
      </c>
      <c r="I6" s="181"/>
      <c r="J6" s="167">
        <f>SUM(J7,J11,J14)</f>
        <v>0.1</v>
      </c>
      <c r="K6" s="167">
        <f>SUM(K7,K11,K14)/3</f>
        <v>1</v>
      </c>
      <c r="L6" s="167">
        <f>SUM(L7,L11,L14)/3</f>
        <v>0.2407407407407407</v>
      </c>
      <c r="M6" s="168">
        <f>J6*(L6/K6)</f>
        <v>2.4074074074074071E-2</v>
      </c>
      <c r="N6" s="182"/>
      <c r="O6" s="383"/>
      <c r="P6" s="688"/>
      <c r="Q6" s="354"/>
      <c r="R6" s="714"/>
      <c r="S6" s="354"/>
      <c r="T6" s="714"/>
      <c r="U6" s="354"/>
      <c r="V6" s="736"/>
      <c r="W6" s="348"/>
      <c r="X6" s="753"/>
      <c r="Y6" s="639"/>
      <c r="Z6" s="784"/>
      <c r="AA6" s="351"/>
      <c r="AB6" s="803"/>
      <c r="AC6" s="638"/>
      <c r="AD6" s="828"/>
      <c r="AE6" s="349"/>
      <c r="AF6" s="803"/>
      <c r="AG6" s="350"/>
      <c r="AH6" s="855"/>
      <c r="AI6" s="348"/>
      <c r="AJ6" s="736"/>
      <c r="AK6" s="348"/>
      <c r="AL6" s="803"/>
      <c r="AM6" s="348"/>
      <c r="AN6" s="895"/>
      <c r="AO6" s="350"/>
      <c r="AP6" s="895"/>
      <c r="AQ6" s="347"/>
      <c r="AR6" s="803"/>
      <c r="AS6" s="348"/>
      <c r="AT6" s="736"/>
      <c r="AU6" s="348"/>
      <c r="AV6" s="803"/>
      <c r="AW6" s="348"/>
      <c r="AX6" s="925"/>
      <c r="AY6" s="350"/>
      <c r="AZ6" s="855"/>
      <c r="BA6" s="348"/>
      <c r="BB6" s="736"/>
      <c r="BC6" s="348"/>
      <c r="BD6" s="803"/>
      <c r="BE6" s="348"/>
      <c r="BF6" s="962"/>
      <c r="BG6" s="351"/>
      <c r="BH6" s="855"/>
      <c r="BI6" s="348"/>
      <c r="BJ6" s="736"/>
      <c r="BK6" s="348"/>
      <c r="BL6" s="803"/>
      <c r="BM6" s="348"/>
      <c r="BN6" s="925"/>
      <c r="BO6" s="352"/>
      <c r="BP6" s="1009"/>
      <c r="BQ6" s="353"/>
      <c r="BR6" s="1023"/>
      <c r="BS6" s="352"/>
      <c r="BT6" s="714"/>
      <c r="BU6" s="354"/>
      <c r="BV6" s="1052"/>
      <c r="BW6" s="355"/>
      <c r="BX6" s="1057"/>
    </row>
    <row r="7" spans="1:231" ht="30" customHeight="1" x14ac:dyDescent="0.45">
      <c r="B7" s="174"/>
      <c r="C7" s="1442" t="s">
        <v>94</v>
      </c>
      <c r="D7" s="1442"/>
      <c r="E7" s="1442"/>
      <c r="F7" s="1443"/>
      <c r="G7" s="145" t="s">
        <v>273</v>
      </c>
      <c r="H7" s="145" t="s">
        <v>371</v>
      </c>
      <c r="I7" s="146"/>
      <c r="J7" s="147">
        <f>SUM(J8:J10)</f>
        <v>0.03</v>
      </c>
      <c r="K7" s="148">
        <f>SUM(K8:K10)/3</f>
        <v>1</v>
      </c>
      <c r="L7" s="148">
        <f>SUM(L8:L10)/3</f>
        <v>0.33333333333333331</v>
      </c>
      <c r="M7" s="149">
        <f t="shared" ref="M7:M39" si="0">J7*(L7/K7)</f>
        <v>9.9999999999999985E-3</v>
      </c>
      <c r="N7" s="146"/>
      <c r="O7" s="369"/>
      <c r="P7" s="689"/>
      <c r="Q7" s="364"/>
      <c r="R7" s="715"/>
      <c r="S7" s="364"/>
      <c r="T7" s="715"/>
      <c r="U7" s="364"/>
      <c r="V7" s="718"/>
      <c r="W7" s="367"/>
      <c r="X7" s="754"/>
      <c r="Y7" s="384"/>
      <c r="Z7" s="716"/>
      <c r="AA7" s="360"/>
      <c r="AB7" s="804"/>
      <c r="AC7" s="384"/>
      <c r="AD7" s="716"/>
      <c r="AE7" s="358"/>
      <c r="AF7" s="804"/>
      <c r="AG7" s="359"/>
      <c r="AH7" s="856"/>
      <c r="AI7" s="357"/>
      <c r="AJ7" s="737"/>
      <c r="AK7" s="357"/>
      <c r="AL7" s="804"/>
      <c r="AM7" s="357"/>
      <c r="AN7" s="896"/>
      <c r="AO7" s="359"/>
      <c r="AP7" s="896"/>
      <c r="AQ7" s="356"/>
      <c r="AR7" s="804"/>
      <c r="AS7" s="357"/>
      <c r="AT7" s="737"/>
      <c r="AU7" s="357"/>
      <c r="AV7" s="804"/>
      <c r="AW7" s="357"/>
      <c r="AX7" s="926"/>
      <c r="AY7" s="359"/>
      <c r="AZ7" s="856"/>
      <c r="BA7" s="357"/>
      <c r="BB7" s="737"/>
      <c r="BC7" s="357"/>
      <c r="BD7" s="804"/>
      <c r="BE7" s="357"/>
      <c r="BF7" s="963"/>
      <c r="BG7" s="360"/>
      <c r="BH7" s="856"/>
      <c r="BI7" s="357"/>
      <c r="BJ7" s="737"/>
      <c r="BK7" s="357"/>
      <c r="BL7" s="804"/>
      <c r="BM7" s="357"/>
      <c r="BN7" s="926"/>
      <c r="BO7" s="361"/>
      <c r="BP7" s="1010"/>
      <c r="BQ7" s="362"/>
      <c r="BR7" s="1024"/>
      <c r="BS7" s="363"/>
      <c r="BT7" s="715"/>
      <c r="BU7" s="364"/>
      <c r="BV7" s="1053"/>
      <c r="BW7" s="365"/>
      <c r="BX7" s="1058"/>
    </row>
    <row r="8" spans="1:231" ht="30" customHeight="1" x14ac:dyDescent="0.45">
      <c r="B8" s="175"/>
      <c r="C8" s="110"/>
      <c r="D8" s="44" t="s">
        <v>285</v>
      </c>
      <c r="E8" s="110"/>
      <c r="F8" s="111"/>
      <c r="G8" s="511" t="s">
        <v>111</v>
      </c>
      <c r="H8" s="511" t="s">
        <v>111</v>
      </c>
      <c r="I8" s="51" t="s">
        <v>95</v>
      </c>
      <c r="J8" s="88">
        <v>0.01</v>
      </c>
      <c r="K8" s="512">
        <v>1</v>
      </c>
      <c r="L8" s="512">
        <f>SUM(R8,T8,V8,X8,Z8,AB8,AD8,AF8,AH8,AJ8,AL8,AN8,AP8,AR8,AT8,AV8,AX8,AZ8,BB8,BD8,BF8,BH8,BJ8,BL8,BN8,BP8,BR8)/SUM(Q8,S8,U8,W8,Y8,AA8,AC8,AE8,AG8,AI8,AK8,AM8,AO8,AQ8,AS8,AU8,AW8,AY8,BA8,BC8,BE8,BG8,BI8,BK8,BM8,BO8,BQ8)</f>
        <v>1</v>
      </c>
      <c r="M8" s="94">
        <f t="shared" si="0"/>
        <v>0.01</v>
      </c>
      <c r="N8" s="200" t="s">
        <v>242</v>
      </c>
      <c r="O8" s="369"/>
      <c r="P8" s="689"/>
      <c r="Q8" s="364"/>
      <c r="R8" s="715"/>
      <c r="S8" s="364"/>
      <c r="T8" s="715"/>
      <c r="U8" s="364"/>
      <c r="V8" s="718"/>
      <c r="W8" s="367"/>
      <c r="X8" s="754"/>
      <c r="Y8" s="375">
        <v>1</v>
      </c>
      <c r="Z8" s="717">
        <v>1</v>
      </c>
      <c r="AA8" s="370"/>
      <c r="AB8" s="805"/>
      <c r="AC8" s="364"/>
      <c r="AD8" s="715"/>
      <c r="AE8" s="368"/>
      <c r="AF8" s="805"/>
      <c r="AG8" s="369"/>
      <c r="AH8" s="689"/>
      <c r="AI8" s="367"/>
      <c r="AJ8" s="718"/>
      <c r="AK8" s="367"/>
      <c r="AL8" s="805"/>
      <c r="AM8" s="367"/>
      <c r="AN8" s="757"/>
      <c r="AO8" s="369"/>
      <c r="AP8" s="757"/>
      <c r="AQ8" s="366"/>
      <c r="AR8" s="805"/>
      <c r="AS8" s="367"/>
      <c r="AT8" s="718"/>
      <c r="AU8" s="367"/>
      <c r="AV8" s="805"/>
      <c r="AW8" s="367"/>
      <c r="AX8" s="838"/>
      <c r="AY8" s="369"/>
      <c r="AZ8" s="689"/>
      <c r="BA8" s="367"/>
      <c r="BB8" s="718"/>
      <c r="BC8" s="367"/>
      <c r="BD8" s="805"/>
      <c r="BE8" s="367"/>
      <c r="BF8" s="964"/>
      <c r="BG8" s="370"/>
      <c r="BH8" s="689"/>
      <c r="BI8" s="367"/>
      <c r="BJ8" s="718"/>
      <c r="BK8" s="367"/>
      <c r="BL8" s="805"/>
      <c r="BM8" s="367"/>
      <c r="BN8" s="838"/>
      <c r="BO8" s="363"/>
      <c r="BP8" s="1011"/>
      <c r="BQ8" s="371"/>
      <c r="BR8" s="1025"/>
      <c r="BS8" s="363"/>
      <c r="BT8" s="715"/>
      <c r="BU8" s="364"/>
      <c r="BV8" s="1053"/>
      <c r="BW8" s="365"/>
      <c r="BX8" s="1058"/>
    </row>
    <row r="9" spans="1:231" ht="30" customHeight="1" x14ac:dyDescent="0.45">
      <c r="B9" s="175"/>
      <c r="C9" s="110"/>
      <c r="D9" s="45" t="s">
        <v>286</v>
      </c>
      <c r="E9" s="110"/>
      <c r="F9" s="111"/>
      <c r="G9" s="511" t="s">
        <v>253</v>
      </c>
      <c r="H9" s="511" t="s">
        <v>253</v>
      </c>
      <c r="I9" s="51" t="s">
        <v>95</v>
      </c>
      <c r="J9" s="88">
        <v>0.01</v>
      </c>
      <c r="K9" s="512">
        <v>1</v>
      </c>
      <c r="L9" s="512">
        <f>SUM(R9,T9,V9,X9,Z9,AB9,AD9,AF9,AH9,AJ9,AL9,AN9,AP9,AR9,AT9,AV9,AX9,AZ9,BB9,BD9,BF9,BH9,BJ9,BL9,BN9,BP9,BR9)/SUM(Q9,S9,U9,W9,Y9,AA9,AC9,AE9,AG9,AI9,AK9,AM9,AO9,AQ9,AS9,AU9,AW9,AY9,BA9,BC9,BE9,BG9,BI9,BK9,BM9,BO9,BQ9)</f>
        <v>0</v>
      </c>
      <c r="M9" s="94">
        <f t="shared" si="0"/>
        <v>0</v>
      </c>
      <c r="N9" s="200" t="s">
        <v>243</v>
      </c>
      <c r="O9" s="369"/>
      <c r="P9" s="689"/>
      <c r="Q9" s="364"/>
      <c r="R9" s="715"/>
      <c r="S9" s="364"/>
      <c r="T9" s="715"/>
      <c r="U9" s="364"/>
      <c r="V9" s="718"/>
      <c r="W9" s="367"/>
      <c r="X9" s="754"/>
      <c r="Y9" s="622"/>
      <c r="Z9" s="785"/>
      <c r="AA9" s="370"/>
      <c r="AB9" s="805"/>
      <c r="AC9" s="364"/>
      <c r="AD9" s="715"/>
      <c r="AE9" s="368"/>
      <c r="AF9" s="805"/>
      <c r="AG9" s="369"/>
      <c r="AH9" s="689"/>
      <c r="AI9" s="367"/>
      <c r="AJ9" s="718"/>
      <c r="AK9" s="367"/>
      <c r="AL9" s="805"/>
      <c r="AM9" s="367"/>
      <c r="AN9" s="757"/>
      <c r="AO9" s="369"/>
      <c r="AP9" s="757"/>
      <c r="AQ9" s="366"/>
      <c r="AR9" s="805"/>
      <c r="AS9" s="367"/>
      <c r="AT9" s="718"/>
      <c r="AU9" s="372">
        <v>1</v>
      </c>
      <c r="AV9" s="756"/>
      <c r="AW9" s="1110"/>
      <c r="AX9" s="1111"/>
      <c r="AY9" s="1230"/>
      <c r="AZ9" s="1112"/>
      <c r="BA9" s="1110"/>
      <c r="BB9" s="1112"/>
      <c r="BC9" s="367"/>
      <c r="BD9" s="805"/>
      <c r="BE9" s="367"/>
      <c r="BF9" s="964"/>
      <c r="BG9" s="370"/>
      <c r="BH9" s="689"/>
      <c r="BI9" s="367"/>
      <c r="BJ9" s="718"/>
      <c r="BK9" s="367"/>
      <c r="BL9" s="805"/>
      <c r="BM9" s="367"/>
      <c r="BN9" s="838"/>
      <c r="BO9" s="363"/>
      <c r="BP9" s="1011"/>
      <c r="BQ9" s="371"/>
      <c r="BR9" s="1025"/>
      <c r="BS9" s="363"/>
      <c r="BT9" s="715"/>
      <c r="BU9" s="364"/>
      <c r="BV9" s="1053"/>
      <c r="BW9" s="365"/>
      <c r="BX9" s="1058"/>
    </row>
    <row r="10" spans="1:231" ht="30" customHeight="1" x14ac:dyDescent="0.45">
      <c r="B10" s="175"/>
      <c r="C10" s="42"/>
      <c r="D10" s="45" t="s">
        <v>287</v>
      </c>
      <c r="E10" s="42"/>
      <c r="F10" s="43"/>
      <c r="G10" s="511" t="s">
        <v>371</v>
      </c>
      <c r="H10" s="511" t="s">
        <v>371</v>
      </c>
      <c r="I10" s="51" t="s">
        <v>95</v>
      </c>
      <c r="J10" s="88">
        <v>0.01</v>
      </c>
      <c r="K10" s="512">
        <v>1</v>
      </c>
      <c r="L10" s="512">
        <f>SUM(R10,T10,V10,X10,Z10,AB10,AD10,AF10,AH10,AJ10,AL10,AN10,AP10,AR10,AT10,AV10,AX10,AZ10,BB10,BD10,BF10,BH10,BJ10,BL10,BN10,BP10,BR10,BT10,BV10)/SUM(Q10,S10,U10,W10,Y10,AA10,AC10,AE10,AG10,AI10,AK10,AM10,AO10,AQ10,AS10,AU10,AW10,AY10,BA10,BC10,BE10,BG10,BI10,BK10,BM10,BO10,BQ10,BS10,BU10)</f>
        <v>0</v>
      </c>
      <c r="M10" s="94">
        <f t="shared" si="0"/>
        <v>0</v>
      </c>
      <c r="N10" s="200" t="s">
        <v>244</v>
      </c>
      <c r="O10" s="369"/>
      <c r="P10" s="689"/>
      <c r="Q10" s="364"/>
      <c r="R10" s="715"/>
      <c r="S10" s="364"/>
      <c r="T10" s="715"/>
      <c r="U10" s="364"/>
      <c r="V10" s="718"/>
      <c r="W10" s="367"/>
      <c r="X10" s="754"/>
      <c r="Y10" s="622"/>
      <c r="Z10" s="785"/>
      <c r="AA10" s="370"/>
      <c r="AB10" s="805"/>
      <c r="AC10" s="364"/>
      <c r="AD10" s="715"/>
      <c r="AE10" s="368"/>
      <c r="AF10" s="805"/>
      <c r="AG10" s="369"/>
      <c r="AH10" s="689"/>
      <c r="AI10" s="367"/>
      <c r="AJ10" s="718"/>
      <c r="AK10" s="367"/>
      <c r="AL10" s="805"/>
      <c r="AM10" s="367"/>
      <c r="AN10" s="757"/>
      <c r="AO10" s="369"/>
      <c r="AP10" s="757"/>
      <c r="AQ10" s="366"/>
      <c r="AR10" s="805"/>
      <c r="AS10" s="367"/>
      <c r="AT10" s="718"/>
      <c r="AU10" s="367"/>
      <c r="AV10" s="805"/>
      <c r="AW10" s="367"/>
      <c r="AX10" s="838"/>
      <c r="AY10" s="369"/>
      <c r="AZ10" s="689"/>
      <c r="BA10" s="367"/>
      <c r="BB10" s="718"/>
      <c r="BC10" s="367"/>
      <c r="BD10" s="805"/>
      <c r="BE10" s="367"/>
      <c r="BF10" s="964"/>
      <c r="BG10" s="370"/>
      <c r="BH10" s="689"/>
      <c r="BI10" s="367"/>
      <c r="BJ10" s="718"/>
      <c r="BK10" s="367"/>
      <c r="BL10" s="805"/>
      <c r="BM10" s="367"/>
      <c r="BN10" s="838"/>
      <c r="BO10" s="363"/>
      <c r="BP10" s="1011"/>
      <c r="BQ10" s="1200"/>
      <c r="BR10" s="1201"/>
      <c r="BS10" s="373">
        <v>1</v>
      </c>
      <c r="BT10" s="372"/>
      <c r="BU10" s="364"/>
      <c r="BV10" s="1053"/>
      <c r="BW10" s="365"/>
      <c r="BX10" s="1058"/>
    </row>
    <row r="11" spans="1:231" ht="30" customHeight="1" x14ac:dyDescent="0.45">
      <c r="B11" s="175"/>
      <c r="C11" s="562" t="s">
        <v>97</v>
      </c>
      <c r="D11" s="150"/>
      <c r="E11" s="150"/>
      <c r="F11" s="563"/>
      <c r="G11" s="153" t="s">
        <v>275</v>
      </c>
      <c r="H11" s="153" t="s">
        <v>274</v>
      </c>
      <c r="I11" s="146"/>
      <c r="J11" s="147">
        <f>SUM(J12:J13)</f>
        <v>0.04</v>
      </c>
      <c r="K11" s="148">
        <f>SUM(K12:K13)/2</f>
        <v>1</v>
      </c>
      <c r="L11" s="148">
        <f>SUM(L12:L13)/2</f>
        <v>0.38888888888888884</v>
      </c>
      <c r="M11" s="149">
        <f t="shared" si="0"/>
        <v>1.5555555555555553E-2</v>
      </c>
      <c r="N11" s="146"/>
      <c r="O11" s="369"/>
      <c r="P11" s="689"/>
      <c r="Q11" s="384"/>
      <c r="R11" s="716"/>
      <c r="S11" s="384"/>
      <c r="T11" s="716"/>
      <c r="U11" s="384"/>
      <c r="V11" s="737"/>
      <c r="W11" s="357"/>
      <c r="X11" s="755"/>
      <c r="Y11" s="384"/>
      <c r="Z11" s="716"/>
      <c r="AA11" s="360"/>
      <c r="AB11" s="804"/>
      <c r="AC11" s="384"/>
      <c r="AD11" s="716"/>
      <c r="AE11" s="358"/>
      <c r="AF11" s="804"/>
      <c r="AG11" s="359"/>
      <c r="AH11" s="856"/>
      <c r="AI11" s="357"/>
      <c r="AJ11" s="737"/>
      <c r="AK11" s="357"/>
      <c r="AL11" s="804"/>
      <c r="AM11" s="357"/>
      <c r="AN11" s="896"/>
      <c r="AO11" s="359"/>
      <c r="AP11" s="896"/>
      <c r="AQ11" s="356"/>
      <c r="AR11" s="804"/>
      <c r="AS11" s="357"/>
      <c r="AT11" s="737"/>
      <c r="AU11" s="357"/>
      <c r="AV11" s="804"/>
      <c r="AW11" s="357"/>
      <c r="AX11" s="926"/>
      <c r="AY11" s="1162"/>
      <c r="AZ11" s="856"/>
      <c r="BA11" s="357"/>
      <c r="BB11" s="737"/>
      <c r="BC11" s="357"/>
      <c r="BD11" s="804"/>
      <c r="BE11" s="357"/>
      <c r="BF11" s="963"/>
      <c r="BG11" s="360"/>
      <c r="BH11" s="856"/>
      <c r="BI11" s="357"/>
      <c r="BJ11" s="737"/>
      <c r="BK11" s="357"/>
      <c r="BL11" s="804"/>
      <c r="BM11" s="357"/>
      <c r="BN11" s="926"/>
      <c r="BO11" s="361"/>
      <c r="BP11" s="1010"/>
      <c r="BQ11" s="362"/>
      <c r="BR11" s="1024"/>
      <c r="BS11" s="363"/>
      <c r="BT11" s="715"/>
      <c r="BU11" s="364"/>
      <c r="BV11" s="1053"/>
      <c r="BW11" s="365"/>
      <c r="BX11" s="1058"/>
    </row>
    <row r="12" spans="1:231" ht="30" customHeight="1" x14ac:dyDescent="0.45">
      <c r="B12" s="195"/>
      <c r="C12" s="41"/>
      <c r="D12" s="49" t="s">
        <v>98</v>
      </c>
      <c r="E12" s="49"/>
      <c r="F12" s="50"/>
      <c r="G12" s="561" t="s">
        <v>112</v>
      </c>
      <c r="H12" s="511" t="s">
        <v>52</v>
      </c>
      <c r="I12" s="51" t="s">
        <v>96</v>
      </c>
      <c r="J12" s="88">
        <v>0.02</v>
      </c>
      <c r="K12" s="512">
        <v>1</v>
      </c>
      <c r="L12" s="512">
        <f>SUM(R12,T12,V12,X12,Z12,AB12,AD12,AF12,AH12,AJ12,AL12,AN12,AP12,AR12,AT12,AV12,AX12,AZ12,BB12,BD12,BF12,BH12,BJ12,BL12,BN12,BP12,BR12)/SUM(Q12,S12,U12,W12,Y12,AA12,AC12,AE12,AG12,AI12,AK12,AM12,AO12,AQ12,AS12,AU12,AW12,AY12,BA12,BC12,BE12,BG12,BI12,BK12,BM12,BO12,BQ12)</f>
        <v>0.44444444444444442</v>
      </c>
      <c r="M12" s="94">
        <f>J12*(L12/K12)</f>
        <v>8.8888888888888889E-3</v>
      </c>
      <c r="N12" s="122" t="s">
        <v>245</v>
      </c>
      <c r="O12" s="369"/>
      <c r="P12" s="689"/>
      <c r="Q12" s="375">
        <v>1</v>
      </c>
      <c r="R12" s="717">
        <v>1</v>
      </c>
      <c r="S12" s="375">
        <v>1</v>
      </c>
      <c r="T12" s="717">
        <v>1</v>
      </c>
      <c r="U12" s="375">
        <v>1</v>
      </c>
      <c r="V12" s="738">
        <v>1</v>
      </c>
      <c r="W12" s="375">
        <v>1</v>
      </c>
      <c r="X12" s="756">
        <v>1</v>
      </c>
      <c r="Y12" s="375">
        <v>1</v>
      </c>
      <c r="Z12" s="717">
        <v>1</v>
      </c>
      <c r="AA12" s="379">
        <v>1</v>
      </c>
      <c r="AB12" s="756">
        <v>1</v>
      </c>
      <c r="AC12" s="375">
        <v>1</v>
      </c>
      <c r="AD12" s="717">
        <v>1</v>
      </c>
      <c r="AE12" s="379">
        <v>1</v>
      </c>
      <c r="AF12" s="756">
        <v>1</v>
      </c>
      <c r="AG12" s="385">
        <v>1</v>
      </c>
      <c r="AH12" s="857">
        <v>1</v>
      </c>
      <c r="AI12" s="375">
        <v>1</v>
      </c>
      <c r="AJ12" s="738">
        <v>1</v>
      </c>
      <c r="AK12" s="375">
        <v>1</v>
      </c>
      <c r="AL12" s="756">
        <v>1</v>
      </c>
      <c r="AM12" s="375">
        <v>1</v>
      </c>
      <c r="AN12" s="897">
        <v>1</v>
      </c>
      <c r="AO12" s="377">
        <v>1</v>
      </c>
      <c r="AP12" s="897"/>
      <c r="AQ12" s="374">
        <v>1</v>
      </c>
      <c r="AR12" s="756"/>
      <c r="AS12" s="372">
        <v>1</v>
      </c>
      <c r="AT12" s="738"/>
      <c r="AU12" s="372">
        <v>1</v>
      </c>
      <c r="AV12" s="756"/>
      <c r="AW12" s="372">
        <v>1</v>
      </c>
      <c r="AX12" s="927"/>
      <c r="AY12" s="378">
        <v>1</v>
      </c>
      <c r="AZ12" s="857"/>
      <c r="BA12" s="372">
        <v>1</v>
      </c>
      <c r="BB12" s="738"/>
      <c r="BC12" s="372">
        <v>1</v>
      </c>
      <c r="BD12" s="756"/>
      <c r="BE12" s="372">
        <v>1</v>
      </c>
      <c r="BF12" s="965"/>
      <c r="BG12" s="378">
        <v>1</v>
      </c>
      <c r="BH12" s="857"/>
      <c r="BI12" s="372">
        <v>1</v>
      </c>
      <c r="BJ12" s="738"/>
      <c r="BK12" s="372">
        <v>1</v>
      </c>
      <c r="BL12" s="756"/>
      <c r="BM12" s="372">
        <v>1</v>
      </c>
      <c r="BN12" s="927"/>
      <c r="BO12" s="379">
        <v>1</v>
      </c>
      <c r="BP12" s="1012"/>
      <c r="BQ12" s="373">
        <v>1</v>
      </c>
      <c r="BR12" s="1026"/>
      <c r="BS12" s="363"/>
      <c r="BT12" s="715"/>
      <c r="BU12" s="364"/>
      <c r="BV12" s="1053"/>
      <c r="BW12" s="365"/>
      <c r="BX12" s="1058"/>
    </row>
    <row r="13" spans="1:231" ht="30" customHeight="1" x14ac:dyDescent="0.45">
      <c r="B13" s="195"/>
      <c r="C13" s="564"/>
      <c r="D13" s="565" t="s">
        <v>99</v>
      </c>
      <c r="E13" s="566"/>
      <c r="F13" s="567"/>
      <c r="G13" s="514" t="s">
        <v>113</v>
      </c>
      <c r="H13" s="514" t="s">
        <v>75</v>
      </c>
      <c r="I13" s="515" t="s">
        <v>96</v>
      </c>
      <c r="J13" s="516">
        <v>0.02</v>
      </c>
      <c r="K13" s="517">
        <v>1</v>
      </c>
      <c r="L13" s="517">
        <f>SUM(R13,T13,V13,X13,Z13,AB13,AD13,AF13,AH13,AJ13,AL13,AN13,AP13,AR13,AT13,AV13,AX13,AZ13,BB13,BD13,BF13,BH13,BJ13,BL13,BN13,BP13,BR13)/SUM(Q13,S13,U13,W13,Y13,AA13,AC13,AE13,AG13,AI13,AK13,AM13,AO13,AQ13,AS13,AU13,AW13,AY13,BA13,BC13,BE13,BG13,BI13,BK13,BM13,BO13,BQ13)</f>
        <v>0.33333333333333331</v>
      </c>
      <c r="M13" s="155">
        <f t="shared" si="0"/>
        <v>6.6666666666666662E-3</v>
      </c>
      <c r="N13" s="122" t="s">
        <v>246</v>
      </c>
      <c r="O13" s="369"/>
      <c r="P13" s="689"/>
      <c r="Q13" s="367"/>
      <c r="R13" s="718"/>
      <c r="S13" s="367"/>
      <c r="T13" s="718"/>
      <c r="U13" s="367"/>
      <c r="V13" s="718"/>
      <c r="W13" s="367"/>
      <c r="X13" s="754"/>
      <c r="Y13" s="375">
        <v>1</v>
      </c>
      <c r="Z13" s="717">
        <v>0</v>
      </c>
      <c r="AA13" s="378">
        <v>0</v>
      </c>
      <c r="AB13" s="756">
        <v>1</v>
      </c>
      <c r="AC13" s="375"/>
      <c r="AD13" s="717"/>
      <c r="AE13" s="376"/>
      <c r="AF13" s="756"/>
      <c r="AG13" s="377">
        <v>1</v>
      </c>
      <c r="AH13" s="857">
        <v>1</v>
      </c>
      <c r="AI13" s="372"/>
      <c r="AJ13" s="738"/>
      <c r="AK13" s="372"/>
      <c r="AL13" s="756"/>
      <c r="AM13" s="372"/>
      <c r="AN13" s="897"/>
      <c r="AO13" s="377">
        <v>1</v>
      </c>
      <c r="AP13" s="897"/>
      <c r="AQ13" s="374"/>
      <c r="AR13" s="756"/>
      <c r="AS13" s="372"/>
      <c r="AT13" s="738"/>
      <c r="AU13" s="372"/>
      <c r="AV13" s="756"/>
      <c r="AW13" s="372"/>
      <c r="AX13" s="927"/>
      <c r="AY13" s="378">
        <v>1</v>
      </c>
      <c r="AZ13" s="857"/>
      <c r="BA13" s="372"/>
      <c r="BB13" s="738"/>
      <c r="BC13" s="372"/>
      <c r="BD13" s="756"/>
      <c r="BE13" s="372"/>
      <c r="BF13" s="965"/>
      <c r="BG13" s="378">
        <v>1</v>
      </c>
      <c r="BH13" s="857"/>
      <c r="BI13" s="372"/>
      <c r="BJ13" s="738"/>
      <c r="BK13" s="372"/>
      <c r="BL13" s="756"/>
      <c r="BM13" s="372"/>
      <c r="BN13" s="927"/>
      <c r="BO13" s="378">
        <v>1</v>
      </c>
      <c r="BP13" s="897"/>
      <c r="BQ13" s="380"/>
      <c r="BR13" s="1027"/>
      <c r="BS13" s="370"/>
      <c r="BT13" s="718"/>
      <c r="BU13" s="367"/>
      <c r="BV13" s="805"/>
      <c r="BW13" s="366"/>
      <c r="BX13" s="1059"/>
    </row>
    <row r="14" spans="1:231" ht="30" customHeight="1" x14ac:dyDescent="0.45">
      <c r="B14" s="195"/>
      <c r="C14" s="493" t="s">
        <v>238</v>
      </c>
      <c r="D14" s="150"/>
      <c r="E14" s="151"/>
      <c r="F14" s="152"/>
      <c r="G14" s="153" t="s">
        <v>267</v>
      </c>
      <c r="H14" s="153" t="s">
        <v>265</v>
      </c>
      <c r="I14" s="146"/>
      <c r="J14" s="147">
        <f>SUM(J15:J17)</f>
        <v>0.03</v>
      </c>
      <c r="K14" s="148">
        <f>SUM(K15:K17)/3</f>
        <v>1</v>
      </c>
      <c r="L14" s="148">
        <f>SUM(L15:L17)/3</f>
        <v>0</v>
      </c>
      <c r="M14" s="149">
        <f t="shared" ref="M14:M22" si="1">J14*(L14/K14)</f>
        <v>0</v>
      </c>
      <c r="N14" s="146"/>
      <c r="O14" s="370"/>
      <c r="P14" s="689"/>
      <c r="Q14" s="370"/>
      <c r="R14" s="689"/>
      <c r="S14" s="370"/>
      <c r="T14" s="689"/>
      <c r="U14" s="370"/>
      <c r="V14" s="689"/>
      <c r="W14" s="370"/>
      <c r="X14" s="757"/>
      <c r="Y14" s="622"/>
      <c r="Z14" s="785"/>
      <c r="AA14" s="370"/>
      <c r="AB14" s="757"/>
      <c r="AC14" s="364"/>
      <c r="AD14" s="715"/>
      <c r="AE14" s="370"/>
      <c r="AF14" s="838"/>
      <c r="AG14" s="370"/>
      <c r="AH14" s="689"/>
      <c r="AI14" s="370"/>
      <c r="AJ14" s="689"/>
      <c r="AK14" s="370"/>
      <c r="AL14" s="689"/>
      <c r="AM14" s="1102"/>
      <c r="AN14" s="1103"/>
      <c r="AO14" s="359"/>
      <c r="AP14" s="856"/>
      <c r="AQ14" s="360"/>
      <c r="AR14" s="856"/>
      <c r="AS14" s="360"/>
      <c r="AT14" s="856"/>
      <c r="AU14" s="360"/>
      <c r="AV14" s="856"/>
      <c r="AW14" s="360"/>
      <c r="AX14" s="896"/>
      <c r="AY14" s="359"/>
      <c r="AZ14" s="856"/>
      <c r="BA14" s="360"/>
      <c r="BB14" s="856"/>
      <c r="BC14" s="360"/>
      <c r="BD14" s="856"/>
      <c r="BE14" s="360"/>
      <c r="BF14" s="896"/>
      <c r="BG14" s="359"/>
      <c r="BH14" s="856"/>
      <c r="BI14" s="360"/>
      <c r="BJ14" s="856"/>
      <c r="BK14" s="360"/>
      <c r="BL14" s="856"/>
      <c r="BM14" s="360"/>
      <c r="BN14" s="896"/>
      <c r="BO14" s="359"/>
      <c r="BP14" s="896"/>
      <c r="BQ14" s="1104"/>
      <c r="BR14" s="1105"/>
      <c r="BS14" s="370"/>
      <c r="BT14" s="689"/>
      <c r="BU14" s="370"/>
      <c r="BV14" s="689"/>
      <c r="BW14" s="370"/>
      <c r="BX14" s="1060"/>
    </row>
    <row r="15" spans="1:231" ht="30" customHeight="1" x14ac:dyDescent="0.45">
      <c r="B15" s="195"/>
      <c r="C15" s="154"/>
      <c r="D15" s="45" t="s">
        <v>309</v>
      </c>
      <c r="E15" s="44"/>
      <c r="F15" s="513"/>
      <c r="G15" s="518" t="s">
        <v>89</v>
      </c>
      <c r="H15" s="514" t="s">
        <v>370</v>
      </c>
      <c r="I15" s="515" t="s">
        <v>239</v>
      </c>
      <c r="J15" s="516">
        <v>0.01</v>
      </c>
      <c r="K15" s="512">
        <v>1</v>
      </c>
      <c r="L15" s="517">
        <f>SUM(R15,T15,V15,X15,Z15,AB15,AD15,AF15,AH15,AJ15,AL15,AN15,AP15,AR15,AT15,AV15,AX15,AZ15,BB15,BD15,BF15,BH15,BJ15,BL15,BN15,BP15,BR15)/SUM(Q15,S15,U15,W15,Y15,AA15,AC15,AE15,AG15,AI15,AK15,AM15,AO15,AQ15,AS15,AU15,AW15,AY15,BA15,BC15,BE15,BG15,BI15,BK15,BM15,BO15,BQ15)</f>
        <v>0</v>
      </c>
      <c r="M15" s="97">
        <f t="shared" si="1"/>
        <v>0</v>
      </c>
      <c r="N15" s="156" t="s">
        <v>248</v>
      </c>
      <c r="O15" s="370"/>
      <c r="P15" s="689"/>
      <c r="Q15" s="370"/>
      <c r="R15" s="689"/>
      <c r="S15" s="370"/>
      <c r="T15" s="689"/>
      <c r="U15" s="370"/>
      <c r="V15" s="689"/>
      <c r="W15" s="370"/>
      <c r="X15" s="757"/>
      <c r="Y15" s="622"/>
      <c r="Z15" s="785"/>
      <c r="AA15" s="370"/>
      <c r="AB15" s="757"/>
      <c r="AC15" s="364"/>
      <c r="AD15" s="715"/>
      <c r="AE15" s="370"/>
      <c r="AF15" s="838"/>
      <c r="AG15" s="370"/>
      <c r="AH15" s="689"/>
      <c r="AI15" s="370"/>
      <c r="AJ15" s="689"/>
      <c r="AK15" s="370"/>
      <c r="AL15" s="689"/>
      <c r="AM15" s="1102"/>
      <c r="AN15" s="1103"/>
      <c r="AO15" s="377">
        <v>1</v>
      </c>
      <c r="AP15" s="857"/>
      <c r="AQ15" s="370"/>
      <c r="AR15" s="689"/>
      <c r="AS15" s="370"/>
      <c r="AT15" s="689"/>
      <c r="AU15" s="370"/>
      <c r="AV15" s="689"/>
      <c r="AW15" s="370"/>
      <c r="AX15" s="757"/>
      <c r="AY15" s="369"/>
      <c r="AZ15" s="689"/>
      <c r="BA15" s="370"/>
      <c r="BB15" s="689"/>
      <c r="BC15" s="370"/>
      <c r="BD15" s="689"/>
      <c r="BE15" s="370"/>
      <c r="BF15" s="757"/>
      <c r="BG15" s="369"/>
      <c r="BH15" s="689"/>
      <c r="BI15" s="370"/>
      <c r="BJ15" s="689"/>
      <c r="BK15" s="370"/>
      <c r="BL15" s="689"/>
      <c r="BM15" s="370"/>
      <c r="BN15" s="757"/>
      <c r="BO15" s="369"/>
      <c r="BP15" s="757"/>
      <c r="BQ15" s="380"/>
      <c r="BR15" s="1028"/>
      <c r="BS15" s="370"/>
      <c r="BT15" s="689"/>
      <c r="BU15" s="370"/>
      <c r="BV15" s="689"/>
      <c r="BW15" s="370"/>
      <c r="BX15" s="1060"/>
    </row>
    <row r="16" spans="1:231" ht="30" customHeight="1" x14ac:dyDescent="0.45">
      <c r="B16" s="195"/>
      <c r="C16" s="154"/>
      <c r="D16" s="45" t="s">
        <v>310</v>
      </c>
      <c r="E16" s="44"/>
      <c r="F16" s="513"/>
      <c r="G16" s="518" t="s">
        <v>240</v>
      </c>
      <c r="H16" s="518" t="s">
        <v>241</v>
      </c>
      <c r="I16" s="515" t="s">
        <v>239</v>
      </c>
      <c r="J16" s="516">
        <v>0.01</v>
      </c>
      <c r="K16" s="512">
        <v>1</v>
      </c>
      <c r="L16" s="517">
        <f>SUM(R16,T16,V16,X16,Z16,AB16,AD16,AF16,AH16,AJ16,AL16,AN16,AP16,AR16,AT16,AV16,AX16,AZ16,BB16,BD16,BF16,BH16,BJ16,BL16,BN16,BP16,BR16)/SUM(Q16,S16,U16,W16,Y16,AA16,AC16,AE16,AG16,AI16,AK16,AM16,AO16,AQ16,AS16,AU16,AW16,AY16,BA16,BC16,BE16,BG16,BI16,BK16,BM16,BO16,BQ16)</f>
        <v>0</v>
      </c>
      <c r="M16" s="97">
        <f t="shared" si="1"/>
        <v>0</v>
      </c>
      <c r="N16" s="156" t="s">
        <v>247</v>
      </c>
      <c r="O16" s="370"/>
      <c r="P16" s="689"/>
      <c r="Q16" s="370"/>
      <c r="R16" s="689"/>
      <c r="S16" s="370"/>
      <c r="T16" s="689"/>
      <c r="U16" s="370"/>
      <c r="V16" s="689"/>
      <c r="W16" s="370"/>
      <c r="X16" s="757"/>
      <c r="Y16" s="622"/>
      <c r="Z16" s="785"/>
      <c r="AA16" s="370"/>
      <c r="AB16" s="757"/>
      <c r="AC16" s="364"/>
      <c r="AD16" s="715"/>
      <c r="AE16" s="370"/>
      <c r="AF16" s="838"/>
      <c r="AG16" s="370"/>
      <c r="AH16" s="689"/>
      <c r="AI16" s="370"/>
      <c r="AJ16" s="689"/>
      <c r="AK16" s="370"/>
      <c r="AL16" s="689"/>
      <c r="AM16" s="370"/>
      <c r="AN16" s="757"/>
      <c r="AO16" s="369"/>
      <c r="AP16" s="689"/>
      <c r="AQ16" s="370"/>
      <c r="AR16" s="689"/>
      <c r="AS16" s="370"/>
      <c r="AT16" s="689"/>
      <c r="AU16" s="370"/>
      <c r="AV16" s="689"/>
      <c r="AW16" s="370"/>
      <c r="AX16" s="757"/>
      <c r="AY16" s="369"/>
      <c r="AZ16" s="689"/>
      <c r="BA16" s="378">
        <v>1</v>
      </c>
      <c r="BB16" s="857"/>
      <c r="BC16" s="370"/>
      <c r="BD16" s="689"/>
      <c r="BE16" s="370"/>
      <c r="BF16" s="757"/>
      <c r="BG16" s="369"/>
      <c r="BH16" s="689"/>
      <c r="BI16" s="370"/>
      <c r="BJ16" s="689"/>
      <c r="BK16" s="370"/>
      <c r="BL16" s="689"/>
      <c r="BM16" s="370"/>
      <c r="BN16" s="757"/>
      <c r="BO16" s="369"/>
      <c r="BP16" s="757"/>
      <c r="BQ16" s="380"/>
      <c r="BR16" s="1028"/>
      <c r="BS16" s="370"/>
      <c r="BT16" s="689"/>
      <c r="BU16" s="370"/>
      <c r="BV16" s="689"/>
      <c r="BW16" s="370"/>
      <c r="BX16" s="1060"/>
    </row>
    <row r="17" spans="2:76" ht="30" customHeight="1" thickBot="1" x14ac:dyDescent="0.5">
      <c r="B17" s="196"/>
      <c r="C17" s="197"/>
      <c r="D17" s="198" t="s">
        <v>311</v>
      </c>
      <c r="E17" s="177"/>
      <c r="F17" s="519"/>
      <c r="G17" s="520" t="s">
        <v>320</v>
      </c>
      <c r="H17" s="521" t="s">
        <v>52</v>
      </c>
      <c r="I17" s="522" t="s">
        <v>239</v>
      </c>
      <c r="J17" s="523">
        <v>0.01</v>
      </c>
      <c r="K17" s="524">
        <v>1</v>
      </c>
      <c r="L17" s="524">
        <f>SUM(R17,T17,V17,X17,Z17,AB17,AD17,AF17,AH17,AJ17,AL17,AN17,AP17,AR17,AT17,AV17,AX17,AZ17,BB17,BD17,BF17,BH17,BJ17,BL17,BN17,BP17,BR17)/SUM(Q17,S17,U17,W17,Y17,AA17,AC17,AE17,AG17,AI17,AK17,AM17,AO17,AQ17,AS17,AU17,AW17,AY17,BA17,BC17,BE17,BG17,BI17,BK17,BM17,BO17,BQ17)</f>
        <v>0</v>
      </c>
      <c r="M17" s="199">
        <f t="shared" si="1"/>
        <v>0</v>
      </c>
      <c r="N17" s="179" t="s">
        <v>248</v>
      </c>
      <c r="O17" s="381"/>
      <c r="P17" s="690"/>
      <c r="Q17" s="381"/>
      <c r="R17" s="690"/>
      <c r="S17" s="381"/>
      <c r="T17" s="690"/>
      <c r="U17" s="381"/>
      <c r="V17" s="690"/>
      <c r="W17" s="381"/>
      <c r="X17" s="758"/>
      <c r="Y17" s="642"/>
      <c r="Z17" s="786"/>
      <c r="AA17" s="381"/>
      <c r="AB17" s="758"/>
      <c r="AC17" s="643"/>
      <c r="AD17" s="829"/>
      <c r="AE17" s="381"/>
      <c r="AF17" s="839"/>
      <c r="AG17" s="381"/>
      <c r="AH17" s="690"/>
      <c r="AI17" s="381"/>
      <c r="AJ17" s="690"/>
      <c r="AK17" s="381"/>
      <c r="AL17" s="690"/>
      <c r="AM17" s="381"/>
      <c r="AN17" s="758"/>
      <c r="AO17" s="382"/>
      <c r="AP17" s="690"/>
      <c r="AQ17" s="381"/>
      <c r="AR17" s="690"/>
      <c r="AS17" s="381"/>
      <c r="AT17" s="690"/>
      <c r="AU17" s="381"/>
      <c r="AV17" s="690"/>
      <c r="AW17" s="381"/>
      <c r="AX17" s="758"/>
      <c r="AY17" s="382"/>
      <c r="AZ17" s="690"/>
      <c r="BA17" s="381"/>
      <c r="BB17" s="690"/>
      <c r="BC17" s="381"/>
      <c r="BD17" s="690"/>
      <c r="BE17" s="381"/>
      <c r="BF17" s="758"/>
      <c r="BG17" s="382"/>
      <c r="BH17" s="690"/>
      <c r="BI17" s="381"/>
      <c r="BJ17" s="690"/>
      <c r="BK17" s="381"/>
      <c r="BL17" s="690"/>
      <c r="BM17" s="381"/>
      <c r="BN17" s="758"/>
      <c r="BO17" s="1108"/>
      <c r="BP17" s="1109"/>
      <c r="BQ17" s="1106">
        <v>1</v>
      </c>
      <c r="BR17" s="1107"/>
      <c r="BS17" s="381"/>
      <c r="BT17" s="690"/>
      <c r="BU17" s="381"/>
      <c r="BV17" s="690"/>
      <c r="BW17" s="381"/>
      <c r="BX17" s="1061"/>
    </row>
    <row r="18" spans="2:76" ht="30" customHeight="1" x14ac:dyDescent="0.45">
      <c r="B18" s="193" t="s">
        <v>144</v>
      </c>
      <c r="C18" s="157"/>
      <c r="D18" s="157"/>
      <c r="E18" s="157"/>
      <c r="F18" s="158"/>
      <c r="G18" s="621" t="s">
        <v>329</v>
      </c>
      <c r="H18" s="621" t="s">
        <v>321</v>
      </c>
      <c r="I18" s="666" t="s">
        <v>55</v>
      </c>
      <c r="J18" s="192">
        <f>SUM(J19,J40,J54,J79)</f>
        <v>0.35</v>
      </c>
      <c r="K18" s="159">
        <f>SUM(K19,K40,K54,K79)/4</f>
        <v>1</v>
      </c>
      <c r="L18" s="159">
        <f>SUM(L19,L40,L54,L79)/4</f>
        <v>0.39232510135731646</v>
      </c>
      <c r="M18" s="160">
        <f t="shared" si="1"/>
        <v>0.13731378547506076</v>
      </c>
      <c r="N18" s="194"/>
      <c r="O18" s="668"/>
      <c r="P18" s="691"/>
      <c r="Q18" s="668"/>
      <c r="R18" s="691"/>
      <c r="S18" s="668"/>
      <c r="T18" s="691"/>
      <c r="U18" s="668"/>
      <c r="V18" s="691"/>
      <c r="W18" s="668"/>
      <c r="X18" s="691"/>
      <c r="Y18" s="641"/>
      <c r="Z18" s="787"/>
      <c r="AA18" s="669"/>
      <c r="AB18" s="691"/>
      <c r="AC18" s="641"/>
      <c r="AD18" s="787"/>
      <c r="AE18" s="669"/>
      <c r="AF18" s="840"/>
      <c r="AG18" s="669"/>
      <c r="AH18" s="691"/>
      <c r="AI18" s="668"/>
      <c r="AJ18" s="691"/>
      <c r="AK18" s="668"/>
      <c r="AL18" s="691"/>
      <c r="AM18" s="668"/>
      <c r="AN18" s="691"/>
      <c r="AO18" s="670"/>
      <c r="AP18" s="691"/>
      <c r="AQ18" s="668"/>
      <c r="AR18" s="691"/>
      <c r="AS18" s="668"/>
      <c r="AT18" s="691"/>
      <c r="AU18" s="668"/>
      <c r="AV18" s="691"/>
      <c r="AW18" s="668"/>
      <c r="AX18" s="691"/>
      <c r="AY18" s="670"/>
      <c r="AZ18" s="691"/>
      <c r="BA18" s="668"/>
      <c r="BB18" s="691"/>
      <c r="BC18" s="668"/>
      <c r="BD18" s="691"/>
      <c r="BE18" s="668"/>
      <c r="BF18" s="691"/>
      <c r="BG18" s="671"/>
      <c r="BH18" s="691"/>
      <c r="BI18" s="668"/>
      <c r="BJ18" s="691"/>
      <c r="BK18" s="668"/>
      <c r="BL18" s="691"/>
      <c r="BM18" s="668"/>
      <c r="BN18" s="691"/>
      <c r="BO18" s="671"/>
      <c r="BP18" s="691"/>
      <c r="BQ18" s="672"/>
      <c r="BR18" s="1029"/>
      <c r="BS18" s="162"/>
      <c r="BT18" s="1051"/>
      <c r="BU18" s="161"/>
      <c r="BV18" s="1051"/>
      <c r="BW18" s="161"/>
      <c r="BX18" s="1062"/>
    </row>
    <row r="19" spans="2:76" ht="30" customHeight="1" x14ac:dyDescent="0.45">
      <c r="B19" s="174"/>
      <c r="C19" s="46" t="s">
        <v>145</v>
      </c>
      <c r="D19" s="46" t="s">
        <v>51</v>
      </c>
      <c r="E19" s="46"/>
      <c r="F19" s="47"/>
      <c r="G19" s="48" t="s">
        <v>329</v>
      </c>
      <c r="H19" s="48" t="s">
        <v>317</v>
      </c>
      <c r="I19" s="72"/>
      <c r="J19" s="86">
        <f>SUM(J20,J25,J30,J34,J35)</f>
        <v>0.15000000000000002</v>
      </c>
      <c r="K19" s="96">
        <f>SUM(K20,K25,K30,K34,K35)/5</f>
        <v>1</v>
      </c>
      <c r="L19" s="96">
        <f>SUM(L20,L25,L30,L34,L35)/5</f>
        <v>0.9716666666666669</v>
      </c>
      <c r="M19" s="81">
        <f t="shared" si="1"/>
        <v>0.14575000000000005</v>
      </c>
      <c r="N19" s="123"/>
      <c r="O19" s="131"/>
      <c r="P19" s="692"/>
      <c r="Q19" s="112"/>
      <c r="R19" s="719"/>
      <c r="S19" s="112"/>
      <c r="T19" s="719"/>
      <c r="U19" s="112"/>
      <c r="V19" s="724"/>
      <c r="W19" s="113"/>
      <c r="X19" s="759"/>
      <c r="Y19" s="624"/>
      <c r="Z19" s="788"/>
      <c r="AA19" s="129"/>
      <c r="AB19" s="806"/>
      <c r="AC19" s="117"/>
      <c r="AD19" s="722"/>
      <c r="AE19" s="130"/>
      <c r="AF19" s="806"/>
      <c r="AG19" s="128"/>
      <c r="AH19" s="695"/>
      <c r="AI19" s="120"/>
      <c r="AJ19" s="742"/>
      <c r="AK19" s="120"/>
      <c r="AL19" s="806"/>
      <c r="AM19" s="120"/>
      <c r="AN19" s="776"/>
      <c r="AO19" s="115"/>
      <c r="AP19" s="776"/>
      <c r="AQ19" s="119"/>
      <c r="AR19" s="806"/>
      <c r="AS19" s="120"/>
      <c r="AT19" s="742"/>
      <c r="AU19" s="120"/>
      <c r="AV19" s="806"/>
      <c r="AW19" s="120"/>
      <c r="AX19" s="806"/>
      <c r="AY19" s="115"/>
      <c r="AZ19" s="695"/>
      <c r="BA19" s="120"/>
      <c r="BB19" s="742"/>
      <c r="BC19" s="120"/>
      <c r="BD19" s="806"/>
      <c r="BE19" s="120"/>
      <c r="BF19" s="966"/>
      <c r="BG19" s="129"/>
      <c r="BH19" s="695"/>
      <c r="BI19" s="120"/>
      <c r="BJ19" s="742"/>
      <c r="BK19" s="120"/>
      <c r="BL19" s="806"/>
      <c r="BM19" s="120"/>
      <c r="BN19" s="846"/>
      <c r="BO19" s="116"/>
      <c r="BP19" s="898"/>
      <c r="BQ19" s="220"/>
      <c r="BR19" s="1030"/>
      <c r="BS19" s="116"/>
      <c r="BT19" s="722"/>
      <c r="BU19" s="117"/>
      <c r="BV19" s="883"/>
      <c r="BW19" s="118"/>
      <c r="BX19" s="1063"/>
    </row>
    <row r="20" spans="2:76" ht="30" customHeight="1" x14ac:dyDescent="0.45">
      <c r="B20" s="175"/>
      <c r="C20" s="140"/>
      <c r="D20" s="12" t="s">
        <v>146</v>
      </c>
      <c r="E20" s="12" t="s">
        <v>116</v>
      </c>
      <c r="F20" s="13"/>
      <c r="G20" s="143" t="s">
        <v>252</v>
      </c>
      <c r="H20" s="143" t="s">
        <v>276</v>
      </c>
      <c r="I20" s="14"/>
      <c r="J20" s="87">
        <f>SUM(J21:J24)</f>
        <v>0.01</v>
      </c>
      <c r="K20" s="99">
        <f>SUM(K21:K24)/4</f>
        <v>1</v>
      </c>
      <c r="L20" s="141">
        <f>SUM(L21:L24)/4</f>
        <v>1</v>
      </c>
      <c r="M20" s="82">
        <f t="shared" si="1"/>
        <v>0.01</v>
      </c>
      <c r="N20" s="124"/>
      <c r="O20" s="205"/>
      <c r="P20" s="693"/>
      <c r="Q20" s="206"/>
      <c r="R20" s="720"/>
      <c r="S20" s="206"/>
      <c r="T20" s="720"/>
      <c r="U20" s="202"/>
      <c r="V20" s="739"/>
      <c r="W20" s="202"/>
      <c r="X20" s="760"/>
      <c r="Y20" s="624"/>
      <c r="Z20" s="788"/>
      <c r="AA20" s="121"/>
      <c r="AB20" s="807"/>
      <c r="AC20" s="623"/>
      <c r="AD20" s="830"/>
      <c r="AE20" s="612"/>
      <c r="AF20" s="807"/>
      <c r="AG20" s="115"/>
      <c r="AH20" s="703"/>
      <c r="AI20" s="117"/>
      <c r="AJ20" s="722"/>
      <c r="AK20" s="117"/>
      <c r="AL20" s="883"/>
      <c r="AM20" s="117"/>
      <c r="AN20" s="898"/>
      <c r="AO20" s="115"/>
      <c r="AP20" s="703"/>
      <c r="AQ20" s="117"/>
      <c r="AR20" s="722"/>
      <c r="AS20" s="117"/>
      <c r="AT20" s="722"/>
      <c r="AU20" s="117"/>
      <c r="AV20" s="883"/>
      <c r="AW20" s="117"/>
      <c r="AX20" s="928"/>
      <c r="AY20" s="116"/>
      <c r="AZ20" s="703"/>
      <c r="BA20" s="116"/>
      <c r="BB20" s="703"/>
      <c r="BC20" s="117"/>
      <c r="BD20" s="883"/>
      <c r="BE20" s="117"/>
      <c r="BF20" s="967"/>
      <c r="BG20" s="116"/>
      <c r="BH20" s="703"/>
      <c r="BI20" s="117"/>
      <c r="BJ20" s="722"/>
      <c r="BK20" s="117"/>
      <c r="BL20" s="883"/>
      <c r="BM20" s="117"/>
      <c r="BN20" s="928"/>
      <c r="BO20" s="116"/>
      <c r="BP20" s="898"/>
      <c r="BQ20" s="220"/>
      <c r="BR20" s="1030"/>
      <c r="BS20" s="116"/>
      <c r="BT20" s="722"/>
      <c r="BU20" s="117"/>
      <c r="BV20" s="883"/>
      <c r="BW20" s="118"/>
      <c r="BX20" s="1063"/>
    </row>
    <row r="21" spans="2:76" ht="30" customHeight="1" x14ac:dyDescent="0.45">
      <c r="B21" s="175"/>
      <c r="C21" s="52"/>
      <c r="D21" s="49"/>
      <c r="E21" s="49" t="s">
        <v>155</v>
      </c>
      <c r="F21" s="50"/>
      <c r="G21" s="525" t="s">
        <v>252</v>
      </c>
      <c r="H21" s="525" t="s">
        <v>113</v>
      </c>
      <c r="I21" s="51" t="s">
        <v>118</v>
      </c>
      <c r="J21" s="88">
        <v>2.5000000000000001E-3</v>
      </c>
      <c r="K21" s="512">
        <v>1</v>
      </c>
      <c r="L21" s="512">
        <f>SUM(P21,R21,T21,V21,X21)/SUM(O21,Q21,S21,U21,W21)</f>
        <v>1</v>
      </c>
      <c r="M21" s="94">
        <f t="shared" si="1"/>
        <v>2.5000000000000001E-3</v>
      </c>
      <c r="N21" s="122" t="s">
        <v>351</v>
      </c>
      <c r="O21" s="327">
        <v>0.2</v>
      </c>
      <c r="P21" s="694">
        <v>0.2</v>
      </c>
      <c r="Q21" s="386">
        <v>0.3</v>
      </c>
      <c r="R21" s="721">
        <v>0.3</v>
      </c>
      <c r="S21" s="386">
        <v>0.2</v>
      </c>
      <c r="T21" s="721">
        <v>0.2</v>
      </c>
      <c r="U21" s="386">
        <v>0.2</v>
      </c>
      <c r="V21" s="721">
        <v>0.2</v>
      </c>
      <c r="W21" s="330">
        <v>0.1</v>
      </c>
      <c r="X21" s="761">
        <v>0.1</v>
      </c>
      <c r="Y21" s="317"/>
      <c r="Z21" s="733"/>
      <c r="AA21" s="331"/>
      <c r="AB21" s="808"/>
      <c r="AC21" s="317"/>
      <c r="AD21" s="733"/>
      <c r="AE21" s="326"/>
      <c r="AF21" s="808"/>
      <c r="AG21" s="387"/>
      <c r="AH21" s="702"/>
      <c r="AI21" s="389"/>
      <c r="AJ21" s="727"/>
      <c r="AK21" s="389"/>
      <c r="AL21" s="884"/>
      <c r="AM21" s="389"/>
      <c r="AN21" s="899"/>
      <c r="AO21" s="387"/>
      <c r="AP21" s="702"/>
      <c r="AQ21" s="389"/>
      <c r="AR21" s="727"/>
      <c r="AS21" s="389"/>
      <c r="AT21" s="727"/>
      <c r="AU21" s="389"/>
      <c r="AV21" s="884"/>
      <c r="AW21" s="389"/>
      <c r="AX21" s="929"/>
      <c r="AY21" s="388"/>
      <c r="AZ21" s="702"/>
      <c r="BA21" s="388"/>
      <c r="BB21" s="702"/>
      <c r="BC21" s="389"/>
      <c r="BD21" s="884"/>
      <c r="BE21" s="389"/>
      <c r="BF21" s="968"/>
      <c r="BG21" s="388"/>
      <c r="BH21" s="702"/>
      <c r="BI21" s="389"/>
      <c r="BJ21" s="727"/>
      <c r="BK21" s="389"/>
      <c r="BL21" s="884"/>
      <c r="BM21" s="389"/>
      <c r="BN21" s="929"/>
      <c r="BO21" s="388"/>
      <c r="BP21" s="899"/>
      <c r="BQ21" s="391"/>
      <c r="BR21" s="1031"/>
      <c r="BS21" s="388"/>
      <c r="BT21" s="727"/>
      <c r="BU21" s="389"/>
      <c r="BV21" s="884"/>
      <c r="BW21" s="390"/>
      <c r="BX21" s="1064"/>
    </row>
    <row r="22" spans="2:76" ht="30" customHeight="1" x14ac:dyDescent="0.45">
      <c r="B22" s="175"/>
      <c r="C22" s="52"/>
      <c r="D22" s="49"/>
      <c r="E22" s="49" t="s">
        <v>156</v>
      </c>
      <c r="F22" s="50"/>
      <c r="G22" s="525" t="s">
        <v>252</v>
      </c>
      <c r="H22" s="525" t="s">
        <v>113</v>
      </c>
      <c r="I22" s="51" t="s">
        <v>121</v>
      </c>
      <c r="J22" s="88">
        <v>2.5000000000000001E-3</v>
      </c>
      <c r="K22" s="512">
        <v>1</v>
      </c>
      <c r="L22" s="512">
        <f>SUM(P22,R22,T22,V22,X22)/SUM(O22,Q22,S22,U22,W22)</f>
        <v>1</v>
      </c>
      <c r="M22" s="94">
        <f t="shared" si="1"/>
        <v>2.5000000000000001E-3</v>
      </c>
      <c r="N22" s="122" t="s">
        <v>351</v>
      </c>
      <c r="O22" s="327">
        <v>0.2</v>
      </c>
      <c r="P22" s="694">
        <v>0.2</v>
      </c>
      <c r="Q22" s="386">
        <v>0.3</v>
      </c>
      <c r="R22" s="721">
        <v>0.3</v>
      </c>
      <c r="S22" s="386">
        <v>0.2</v>
      </c>
      <c r="T22" s="721">
        <v>0.2</v>
      </c>
      <c r="U22" s="386">
        <v>0.2</v>
      </c>
      <c r="V22" s="721">
        <v>0.2</v>
      </c>
      <c r="W22" s="330">
        <v>0.1</v>
      </c>
      <c r="X22" s="761">
        <v>0.1</v>
      </c>
      <c r="Y22" s="317"/>
      <c r="Z22" s="733"/>
      <c r="AA22" s="331"/>
      <c r="AB22" s="808"/>
      <c r="AC22" s="317"/>
      <c r="AD22" s="733"/>
      <c r="AE22" s="326"/>
      <c r="AF22" s="808"/>
      <c r="AG22" s="387"/>
      <c r="AH22" s="702"/>
      <c r="AI22" s="389"/>
      <c r="AJ22" s="727"/>
      <c r="AK22" s="389"/>
      <c r="AL22" s="884"/>
      <c r="AM22" s="389"/>
      <c r="AN22" s="899"/>
      <c r="AO22" s="387"/>
      <c r="AP22" s="702"/>
      <c r="AQ22" s="389"/>
      <c r="AR22" s="727"/>
      <c r="AS22" s="389"/>
      <c r="AT22" s="727"/>
      <c r="AU22" s="389"/>
      <c r="AV22" s="884"/>
      <c r="AW22" s="389"/>
      <c r="AX22" s="929"/>
      <c r="AY22" s="388"/>
      <c r="AZ22" s="702"/>
      <c r="BA22" s="388"/>
      <c r="BB22" s="702"/>
      <c r="BC22" s="389"/>
      <c r="BD22" s="884"/>
      <c r="BE22" s="389"/>
      <c r="BF22" s="968"/>
      <c r="BG22" s="388"/>
      <c r="BH22" s="702"/>
      <c r="BI22" s="389"/>
      <c r="BJ22" s="727"/>
      <c r="BK22" s="389"/>
      <c r="BL22" s="884"/>
      <c r="BM22" s="389"/>
      <c r="BN22" s="929"/>
      <c r="BO22" s="388"/>
      <c r="BP22" s="899"/>
      <c r="BQ22" s="391"/>
      <c r="BR22" s="1031"/>
      <c r="BS22" s="388"/>
      <c r="BT22" s="727"/>
      <c r="BU22" s="389"/>
      <c r="BV22" s="884"/>
      <c r="BW22" s="390"/>
      <c r="BX22" s="1064"/>
    </row>
    <row r="23" spans="2:76" ht="30" customHeight="1" x14ac:dyDescent="0.45">
      <c r="B23" s="175"/>
      <c r="C23" s="52"/>
      <c r="D23" s="49"/>
      <c r="E23" s="49" t="s">
        <v>157</v>
      </c>
      <c r="F23" s="50"/>
      <c r="G23" s="525" t="s">
        <v>252</v>
      </c>
      <c r="H23" s="525" t="s">
        <v>113</v>
      </c>
      <c r="I23" s="51" t="s">
        <v>121</v>
      </c>
      <c r="J23" s="88">
        <v>2.5000000000000001E-3</v>
      </c>
      <c r="K23" s="512">
        <v>1</v>
      </c>
      <c r="L23" s="512">
        <f>SUM(P23,R23,T23,V23,X23)/SUM(O23,Q23,S23,U23,W23)</f>
        <v>1</v>
      </c>
      <c r="M23" s="94">
        <f t="shared" si="0"/>
        <v>2.5000000000000001E-3</v>
      </c>
      <c r="N23" s="122" t="s">
        <v>351</v>
      </c>
      <c r="O23" s="327">
        <v>0.2</v>
      </c>
      <c r="P23" s="694">
        <v>0.2</v>
      </c>
      <c r="Q23" s="386">
        <v>0.3</v>
      </c>
      <c r="R23" s="721">
        <v>0.3</v>
      </c>
      <c r="S23" s="386">
        <v>0.2</v>
      </c>
      <c r="T23" s="721">
        <v>0.2</v>
      </c>
      <c r="U23" s="386">
        <v>0.2</v>
      </c>
      <c r="V23" s="721">
        <v>0.2</v>
      </c>
      <c r="W23" s="330">
        <v>0.1</v>
      </c>
      <c r="X23" s="761">
        <v>0.1</v>
      </c>
      <c r="Y23" s="317"/>
      <c r="Z23" s="733"/>
      <c r="AA23" s="331"/>
      <c r="AB23" s="808"/>
      <c r="AC23" s="317"/>
      <c r="AD23" s="733"/>
      <c r="AE23" s="326"/>
      <c r="AF23" s="808"/>
      <c r="AG23" s="387"/>
      <c r="AH23" s="702"/>
      <c r="AI23" s="389"/>
      <c r="AJ23" s="727"/>
      <c r="AK23" s="389"/>
      <c r="AL23" s="884"/>
      <c r="AM23" s="389"/>
      <c r="AN23" s="899"/>
      <c r="AO23" s="387"/>
      <c r="AP23" s="702"/>
      <c r="AQ23" s="389"/>
      <c r="AR23" s="727"/>
      <c r="AS23" s="389"/>
      <c r="AT23" s="727"/>
      <c r="AU23" s="389"/>
      <c r="AV23" s="884"/>
      <c r="AW23" s="389"/>
      <c r="AX23" s="929"/>
      <c r="AY23" s="388"/>
      <c r="AZ23" s="702"/>
      <c r="BA23" s="388"/>
      <c r="BB23" s="702"/>
      <c r="BC23" s="389"/>
      <c r="BD23" s="884"/>
      <c r="BE23" s="389"/>
      <c r="BF23" s="968"/>
      <c r="BG23" s="388"/>
      <c r="BH23" s="702"/>
      <c r="BI23" s="389"/>
      <c r="BJ23" s="727"/>
      <c r="BK23" s="389"/>
      <c r="BL23" s="884"/>
      <c r="BM23" s="389"/>
      <c r="BN23" s="929"/>
      <c r="BO23" s="388"/>
      <c r="BP23" s="899"/>
      <c r="BQ23" s="391"/>
      <c r="BR23" s="1031"/>
      <c r="BS23" s="388"/>
      <c r="BT23" s="727"/>
      <c r="BU23" s="389"/>
      <c r="BV23" s="884"/>
      <c r="BW23" s="390"/>
      <c r="BX23" s="1064"/>
    </row>
    <row r="24" spans="2:76" ht="30" customHeight="1" x14ac:dyDescent="0.45">
      <c r="B24" s="175"/>
      <c r="C24" s="52"/>
      <c r="D24" s="49"/>
      <c r="E24" s="49" t="s">
        <v>158</v>
      </c>
      <c r="F24" s="50"/>
      <c r="G24" s="525" t="s">
        <v>252</v>
      </c>
      <c r="H24" s="525" t="s">
        <v>113</v>
      </c>
      <c r="I24" s="51" t="s">
        <v>122</v>
      </c>
      <c r="J24" s="88">
        <v>2.5000000000000001E-3</v>
      </c>
      <c r="K24" s="512">
        <v>1</v>
      </c>
      <c r="L24" s="512">
        <f>SUM(P24,R24,T24,V24,X24)/SUM(O24,Q24,S24,U24,W24)</f>
        <v>1</v>
      </c>
      <c r="M24" s="94">
        <f t="shared" si="0"/>
        <v>2.5000000000000001E-3</v>
      </c>
      <c r="N24" s="122" t="s">
        <v>351</v>
      </c>
      <c r="O24" s="327">
        <v>0.2</v>
      </c>
      <c r="P24" s="694">
        <v>0.2</v>
      </c>
      <c r="Q24" s="386">
        <v>0.3</v>
      </c>
      <c r="R24" s="721">
        <v>0.3</v>
      </c>
      <c r="S24" s="386">
        <v>0.2</v>
      </c>
      <c r="T24" s="721">
        <v>0.2</v>
      </c>
      <c r="U24" s="386">
        <v>0.2</v>
      </c>
      <c r="V24" s="721">
        <v>0.2</v>
      </c>
      <c r="W24" s="330">
        <v>0.1</v>
      </c>
      <c r="X24" s="761">
        <v>0.1</v>
      </c>
      <c r="Y24" s="317"/>
      <c r="Z24" s="733"/>
      <c r="AA24" s="331"/>
      <c r="AB24" s="808"/>
      <c r="AC24" s="317"/>
      <c r="AD24" s="733"/>
      <c r="AE24" s="326"/>
      <c r="AF24" s="808"/>
      <c r="AG24" s="387"/>
      <c r="AH24" s="702"/>
      <c r="AI24" s="389"/>
      <c r="AJ24" s="727"/>
      <c r="AK24" s="389"/>
      <c r="AL24" s="884"/>
      <c r="AM24" s="389"/>
      <c r="AN24" s="899"/>
      <c r="AO24" s="387"/>
      <c r="AP24" s="702"/>
      <c r="AQ24" s="389"/>
      <c r="AR24" s="727"/>
      <c r="AS24" s="389"/>
      <c r="AT24" s="727"/>
      <c r="AU24" s="389"/>
      <c r="AV24" s="884"/>
      <c r="AW24" s="389"/>
      <c r="AX24" s="929"/>
      <c r="AY24" s="388"/>
      <c r="AZ24" s="702"/>
      <c r="BA24" s="388"/>
      <c r="BB24" s="702"/>
      <c r="BC24" s="389"/>
      <c r="BD24" s="884"/>
      <c r="BE24" s="389"/>
      <c r="BF24" s="968"/>
      <c r="BG24" s="388"/>
      <c r="BH24" s="702"/>
      <c r="BI24" s="389"/>
      <c r="BJ24" s="727"/>
      <c r="BK24" s="389"/>
      <c r="BL24" s="884"/>
      <c r="BM24" s="389"/>
      <c r="BN24" s="929"/>
      <c r="BO24" s="388"/>
      <c r="BP24" s="899"/>
      <c r="BQ24" s="391"/>
      <c r="BR24" s="1031"/>
      <c r="BS24" s="388"/>
      <c r="BT24" s="727"/>
      <c r="BU24" s="389"/>
      <c r="BV24" s="884"/>
      <c r="BW24" s="390"/>
      <c r="BX24" s="1064"/>
    </row>
    <row r="25" spans="2:76" ht="30" customHeight="1" x14ac:dyDescent="0.45">
      <c r="B25" s="175"/>
      <c r="C25" s="140"/>
      <c r="D25" s="12" t="s">
        <v>147</v>
      </c>
      <c r="E25" s="12" t="s">
        <v>117</v>
      </c>
      <c r="F25" s="13"/>
      <c r="G25" s="143" t="s">
        <v>330</v>
      </c>
      <c r="H25" s="143" t="s">
        <v>331</v>
      </c>
      <c r="I25" s="14"/>
      <c r="J25" s="87">
        <f>SUM(J26:J29)</f>
        <v>5.5E-2</v>
      </c>
      <c r="K25" s="99">
        <f>SUM(K26:K29)/4</f>
        <v>1</v>
      </c>
      <c r="L25" s="141">
        <f>SUM(L26:L29)/4</f>
        <v>1</v>
      </c>
      <c r="M25" s="82">
        <f t="shared" si="0"/>
        <v>5.5E-2</v>
      </c>
      <c r="N25" s="124"/>
      <c r="O25" s="131"/>
      <c r="P25" s="692"/>
      <c r="Q25" s="112"/>
      <c r="R25" s="719"/>
      <c r="S25" s="112"/>
      <c r="T25" s="719"/>
      <c r="U25" s="202"/>
      <c r="V25" s="739"/>
      <c r="W25" s="202"/>
      <c r="X25" s="760"/>
      <c r="Y25" s="206"/>
      <c r="Z25" s="720"/>
      <c r="AA25" s="213"/>
      <c r="AB25" s="809"/>
      <c r="AC25" s="209"/>
      <c r="AD25" s="789"/>
      <c r="AE25" s="214"/>
      <c r="AF25" s="809"/>
      <c r="AG25" s="207"/>
      <c r="AH25" s="858"/>
      <c r="AI25" s="117"/>
      <c r="AJ25" s="722"/>
      <c r="AK25" s="117"/>
      <c r="AL25" s="883"/>
      <c r="AM25" s="117"/>
      <c r="AN25" s="898"/>
      <c r="AO25" s="115"/>
      <c r="AP25" s="703"/>
      <c r="AQ25" s="117"/>
      <c r="AR25" s="722"/>
      <c r="AS25" s="117"/>
      <c r="AT25" s="722"/>
      <c r="AU25" s="117"/>
      <c r="AV25" s="883"/>
      <c r="AW25" s="117"/>
      <c r="AX25" s="928"/>
      <c r="AY25" s="116"/>
      <c r="AZ25" s="703"/>
      <c r="BA25" s="116"/>
      <c r="BB25" s="703"/>
      <c r="BC25" s="117"/>
      <c r="BD25" s="883"/>
      <c r="BE25" s="117"/>
      <c r="BF25" s="967"/>
      <c r="BG25" s="116"/>
      <c r="BH25" s="703"/>
      <c r="BI25" s="117"/>
      <c r="BJ25" s="722"/>
      <c r="BK25" s="117"/>
      <c r="BL25" s="883"/>
      <c r="BM25" s="117"/>
      <c r="BN25" s="928"/>
      <c r="BO25" s="116"/>
      <c r="BP25" s="898"/>
      <c r="BQ25" s="220"/>
      <c r="BR25" s="1030"/>
      <c r="BS25" s="116"/>
      <c r="BT25" s="722"/>
      <c r="BU25" s="117"/>
      <c r="BV25" s="883"/>
      <c r="BW25" s="118"/>
      <c r="BX25" s="1063"/>
    </row>
    <row r="26" spans="2:76" ht="30" customHeight="1" x14ac:dyDescent="0.45">
      <c r="B26" s="175"/>
      <c r="C26" s="52"/>
      <c r="D26" s="49"/>
      <c r="E26" s="49" t="s">
        <v>289</v>
      </c>
      <c r="F26" s="50"/>
      <c r="G26" s="525" t="s">
        <v>67</v>
      </c>
      <c r="H26" s="525" t="s">
        <v>110</v>
      </c>
      <c r="I26" s="51" t="s">
        <v>125</v>
      </c>
      <c r="J26" s="88">
        <v>0.01</v>
      </c>
      <c r="K26" s="512">
        <v>1</v>
      </c>
      <c r="L26" s="53">
        <f>SUM(R26,T26,V26,X26,Z26,AB26,AD26,AF26,AH26,AJ26,AL26,AN26,AP26,AR26,AT26,AV26,AX26,AZ26,BB26,BD26,BF26,BH26,BJ26,BL26,BN26,BP26,BR26)/SUM(Q26,S26,U26,W26,Y26,AA26,AC26,AE26,AG26,AI26,AK26,AM26,AO26,AQ26,AS26,AU26,AW26,AY26,BA26,BC26,BE26,BG26,BI26,BK26,BM26,BO26,BQ26)</f>
        <v>1</v>
      </c>
      <c r="M26" s="94">
        <f t="shared" si="0"/>
        <v>0.01</v>
      </c>
      <c r="N26" s="122" t="s">
        <v>352</v>
      </c>
      <c r="O26" s="236"/>
      <c r="P26" s="692"/>
      <c r="Q26" s="238"/>
      <c r="R26" s="719"/>
      <c r="S26" s="238"/>
      <c r="T26" s="719"/>
      <c r="U26" s="239"/>
      <c r="V26" s="740"/>
      <c r="W26" s="239"/>
      <c r="X26" s="762"/>
      <c r="Y26" s="625"/>
      <c r="Z26" s="788"/>
      <c r="AA26" s="477">
        <v>1</v>
      </c>
      <c r="AB26" s="810">
        <v>1</v>
      </c>
      <c r="AC26" s="637">
        <v>1</v>
      </c>
      <c r="AD26" s="831">
        <v>1</v>
      </c>
      <c r="AE26" s="613">
        <v>1</v>
      </c>
      <c r="AF26" s="841"/>
      <c r="AG26" s="240"/>
      <c r="AH26" s="703"/>
      <c r="AI26" s="234"/>
      <c r="AJ26" s="722"/>
      <c r="AK26" s="234"/>
      <c r="AL26" s="831">
        <v>1</v>
      </c>
      <c r="AM26" s="234"/>
      <c r="AN26" s="898"/>
      <c r="AO26" s="240"/>
      <c r="AP26" s="703"/>
      <c r="AQ26" s="234"/>
      <c r="AR26" s="722"/>
      <c r="AS26" s="234"/>
      <c r="AT26" s="722"/>
      <c r="AU26" s="234"/>
      <c r="AV26" s="883"/>
      <c r="AW26" s="234"/>
      <c r="AX26" s="928"/>
      <c r="AY26" s="233"/>
      <c r="AZ26" s="703"/>
      <c r="BA26" s="233"/>
      <c r="BB26" s="703"/>
      <c r="BC26" s="234"/>
      <c r="BD26" s="883"/>
      <c r="BE26" s="234"/>
      <c r="BF26" s="967"/>
      <c r="BG26" s="233"/>
      <c r="BH26" s="703"/>
      <c r="BI26" s="234"/>
      <c r="BJ26" s="722"/>
      <c r="BK26" s="234"/>
      <c r="BL26" s="883"/>
      <c r="BM26" s="234"/>
      <c r="BN26" s="928"/>
      <c r="BO26" s="233"/>
      <c r="BP26" s="898"/>
      <c r="BQ26" s="273"/>
      <c r="BR26" s="1030"/>
      <c r="BS26" s="233"/>
      <c r="BT26" s="722"/>
      <c r="BU26" s="234"/>
      <c r="BV26" s="883"/>
      <c r="BW26" s="235"/>
      <c r="BX26" s="1063"/>
    </row>
    <row r="27" spans="2:76" ht="30" customHeight="1" x14ac:dyDescent="0.45">
      <c r="B27" s="175"/>
      <c r="C27" s="52"/>
      <c r="D27" s="49"/>
      <c r="E27" s="49" t="s">
        <v>159</v>
      </c>
      <c r="F27" s="50"/>
      <c r="G27" s="525" t="s">
        <v>142</v>
      </c>
      <c r="H27" s="525" t="s">
        <v>68</v>
      </c>
      <c r="I27" s="51" t="s">
        <v>121</v>
      </c>
      <c r="J27" s="88">
        <v>1.4999999999999999E-2</v>
      </c>
      <c r="K27" s="512">
        <v>1</v>
      </c>
      <c r="L27" s="53">
        <f>SUM(R27,T27,V27,X27,Z27,AB27,AD27,AF27,AH27,AJ27,AL27,AN27,AP27,AR27,AT27,AV27,AX27,AZ27,BB27,BD27,BF27,BH27,BJ27,BL27,BN27,BP27,BR27)/SUM(Q27,S27,U27,W27,Y27,AA27,AC27,AE27,AG27,AI27,AK27,AM27,AO27,AQ27,AS27,AU27,AW27,AY27,BA27,BC27,BE27,BG27,BI27,BK27,BM27,BO27,BQ27)</f>
        <v>1</v>
      </c>
      <c r="M27" s="94">
        <f t="shared" si="0"/>
        <v>1.4999999999999999E-2</v>
      </c>
      <c r="N27" s="122" t="s">
        <v>352</v>
      </c>
      <c r="O27" s="236"/>
      <c r="P27" s="692"/>
      <c r="Q27" s="238"/>
      <c r="R27" s="719"/>
      <c r="S27" s="238"/>
      <c r="T27" s="719"/>
      <c r="U27" s="239"/>
      <c r="V27" s="740"/>
      <c r="W27" s="481">
        <v>0.1</v>
      </c>
      <c r="X27" s="763">
        <v>0.1</v>
      </c>
      <c r="Y27" s="626">
        <v>0.1</v>
      </c>
      <c r="Z27" s="721">
        <v>0.1</v>
      </c>
      <c r="AA27" s="482">
        <v>0.2</v>
      </c>
      <c r="AB27" s="811">
        <v>0.2</v>
      </c>
      <c r="AC27" s="626">
        <v>0.2</v>
      </c>
      <c r="AD27" s="721">
        <v>0.2</v>
      </c>
      <c r="AE27" s="488">
        <v>0.2</v>
      </c>
      <c r="AF27" s="1079">
        <v>0.4</v>
      </c>
      <c r="AG27" s="484">
        <v>0.2</v>
      </c>
      <c r="AH27" s="811"/>
      <c r="AI27" s="234"/>
      <c r="AJ27" s="722"/>
      <c r="AK27" s="234"/>
      <c r="AL27" s="883"/>
      <c r="AM27" s="234"/>
      <c r="AN27" s="898"/>
      <c r="AO27" s="240"/>
      <c r="AP27" s="703"/>
      <c r="AQ27" s="234"/>
      <c r="AR27" s="722"/>
      <c r="AS27" s="234"/>
      <c r="AT27" s="722"/>
      <c r="AU27" s="234"/>
      <c r="AV27" s="883"/>
      <c r="AW27" s="234"/>
      <c r="AX27" s="928"/>
      <c r="AY27" s="233"/>
      <c r="AZ27" s="703"/>
      <c r="BA27" s="233"/>
      <c r="BB27" s="703"/>
      <c r="BC27" s="234"/>
      <c r="BD27" s="883"/>
      <c r="BE27" s="234"/>
      <c r="BF27" s="967"/>
      <c r="BG27" s="233"/>
      <c r="BH27" s="703"/>
      <c r="BI27" s="234"/>
      <c r="BJ27" s="722"/>
      <c r="BK27" s="234"/>
      <c r="BL27" s="883"/>
      <c r="BM27" s="234"/>
      <c r="BN27" s="928"/>
      <c r="BO27" s="233"/>
      <c r="BP27" s="898"/>
      <c r="BQ27" s="273"/>
      <c r="BR27" s="1030"/>
      <c r="BS27" s="233"/>
      <c r="BT27" s="722"/>
      <c r="BU27" s="234"/>
      <c r="BV27" s="883"/>
      <c r="BW27" s="235"/>
      <c r="BX27" s="1063"/>
    </row>
    <row r="28" spans="2:76" ht="30" customHeight="1" x14ac:dyDescent="0.45">
      <c r="B28" s="175"/>
      <c r="C28" s="52"/>
      <c r="D28" s="49"/>
      <c r="E28" s="49" t="s">
        <v>160</v>
      </c>
      <c r="F28" s="50"/>
      <c r="G28" s="525" t="s">
        <v>142</v>
      </c>
      <c r="H28" s="525" t="s">
        <v>68</v>
      </c>
      <c r="I28" s="51" t="s">
        <v>121</v>
      </c>
      <c r="J28" s="88">
        <v>1.4999999999999999E-2</v>
      </c>
      <c r="K28" s="512">
        <v>1</v>
      </c>
      <c r="L28" s="53">
        <f>SUM(R28,T28,V28,X28,Z28,AB28,AD28,AF28,AH28,AJ28,AL28,AN28,AP28,AR28,AT28,AV28,AX28,AZ28,BB28,BD28,BF28,BH28,BJ28,BL28,BN28,BP28,BR28)/SUM(Q28,S28,U28,W28,Y28,AA28,AC28,AE28,AG28,AI28,AK28,AM28,AO28,AQ28,AS28,AU28,AW28,AY28,BA28,BC28,BE28,BG28,BI28,BK28,BM28,BO28,BQ28)</f>
        <v>1.0000000000000002</v>
      </c>
      <c r="M28" s="94">
        <f t="shared" si="0"/>
        <v>1.5000000000000003E-2</v>
      </c>
      <c r="N28" s="122" t="s">
        <v>352</v>
      </c>
      <c r="O28" s="236"/>
      <c r="P28" s="692"/>
      <c r="Q28" s="238"/>
      <c r="R28" s="719"/>
      <c r="S28" s="238"/>
      <c r="T28" s="719"/>
      <c r="U28" s="239"/>
      <c r="V28" s="740"/>
      <c r="W28" s="481">
        <v>0.1</v>
      </c>
      <c r="X28" s="763">
        <v>0.1</v>
      </c>
      <c r="Y28" s="626">
        <v>0.1</v>
      </c>
      <c r="Z28" s="721">
        <v>0.1</v>
      </c>
      <c r="AA28" s="482">
        <v>0.2</v>
      </c>
      <c r="AB28" s="811">
        <v>0.2</v>
      </c>
      <c r="AC28" s="626">
        <v>0.2</v>
      </c>
      <c r="AD28" s="721">
        <v>0.2</v>
      </c>
      <c r="AE28" s="488">
        <v>0.2</v>
      </c>
      <c r="AF28" s="811">
        <v>0.3</v>
      </c>
      <c r="AG28" s="484">
        <v>0.2</v>
      </c>
      <c r="AH28" s="811">
        <v>0.1</v>
      </c>
      <c r="AI28" s="234"/>
      <c r="AJ28" s="722"/>
      <c r="AK28" s="234"/>
      <c r="AL28" s="883"/>
      <c r="AM28" s="234"/>
      <c r="AN28" s="898"/>
      <c r="AO28" s="240"/>
      <c r="AP28" s="703"/>
      <c r="AQ28" s="234"/>
      <c r="AR28" s="722"/>
      <c r="AS28" s="234"/>
      <c r="AT28" s="722"/>
      <c r="AU28" s="234"/>
      <c r="AV28" s="883"/>
      <c r="AW28" s="234"/>
      <c r="AX28" s="928"/>
      <c r="AY28" s="233"/>
      <c r="AZ28" s="703"/>
      <c r="BA28" s="233"/>
      <c r="BB28" s="703"/>
      <c r="BC28" s="234"/>
      <c r="BD28" s="883"/>
      <c r="BE28" s="234"/>
      <c r="BF28" s="967"/>
      <c r="BG28" s="233"/>
      <c r="BH28" s="703"/>
      <c r="BI28" s="234"/>
      <c r="BJ28" s="722"/>
      <c r="BK28" s="234"/>
      <c r="BL28" s="883"/>
      <c r="BM28" s="234"/>
      <c r="BN28" s="928"/>
      <c r="BO28" s="233"/>
      <c r="BP28" s="898"/>
      <c r="BQ28" s="273"/>
      <c r="BR28" s="1030"/>
      <c r="BS28" s="233"/>
      <c r="BT28" s="722"/>
      <c r="BU28" s="234"/>
      <c r="BV28" s="883"/>
      <c r="BW28" s="235"/>
      <c r="BX28" s="1063"/>
    </row>
    <row r="29" spans="2:76" ht="30" customHeight="1" x14ac:dyDescent="0.45">
      <c r="B29" s="175"/>
      <c r="C29" s="52"/>
      <c r="D29" s="49"/>
      <c r="E29" s="49" t="s">
        <v>161</v>
      </c>
      <c r="F29" s="50"/>
      <c r="G29" s="525" t="s">
        <v>140</v>
      </c>
      <c r="H29" s="525" t="s">
        <v>135</v>
      </c>
      <c r="I29" s="51" t="s">
        <v>122</v>
      </c>
      <c r="J29" s="88">
        <v>1.4999999999999999E-2</v>
      </c>
      <c r="K29" s="512">
        <v>1</v>
      </c>
      <c r="L29" s="53">
        <f t="shared" ref="L29" si="2">SUM(R29,T29,V29,X29,Z29,AB29,AD29,AF29,AH29,AJ29,AL29,AN29,AP29,AR29,AT29,AV29,AX29,AZ29,BB29,BD29,BF29,BH29,BJ29,BL29,BN29,BP29,BR29)/SUM(Q29,S29,U29,W29,Y29,AA29,AC29,AE29,AG29,AI29,AK29,AM29,AO29,AQ29,AS29,AU29,AW29,AY29,BA29,BC29,BE29,BG29,BI29,BK29,BM29,BO29,BQ29)</f>
        <v>1</v>
      </c>
      <c r="M29" s="94">
        <f t="shared" si="0"/>
        <v>1.4999999999999999E-2</v>
      </c>
      <c r="N29" s="122" t="s">
        <v>352</v>
      </c>
      <c r="O29" s="236"/>
      <c r="P29" s="692"/>
      <c r="Q29" s="238"/>
      <c r="R29" s="719"/>
      <c r="S29" s="238"/>
      <c r="T29" s="719"/>
      <c r="U29" s="481">
        <v>0.25</v>
      </c>
      <c r="V29" s="741">
        <v>0.25</v>
      </c>
      <c r="W29" s="481">
        <v>0.25</v>
      </c>
      <c r="X29" s="763">
        <v>0.25</v>
      </c>
      <c r="Y29" s="626">
        <v>0.25</v>
      </c>
      <c r="Z29" s="721">
        <v>0.25</v>
      </c>
      <c r="AA29" s="482">
        <v>0.25</v>
      </c>
      <c r="AB29" s="811">
        <v>0.25</v>
      </c>
      <c r="AC29" s="633"/>
      <c r="AD29" s="733"/>
      <c r="AE29" s="492"/>
      <c r="AF29" s="818"/>
      <c r="AG29" s="486"/>
      <c r="AH29" s="702"/>
      <c r="AI29" s="234"/>
      <c r="AJ29" s="722"/>
      <c r="AK29" s="234"/>
      <c r="AL29" s="883"/>
      <c r="AM29" s="234"/>
      <c r="AN29" s="898"/>
      <c r="AO29" s="240"/>
      <c r="AP29" s="703"/>
      <c r="AQ29" s="234"/>
      <c r="AR29" s="722"/>
      <c r="AS29" s="234"/>
      <c r="AT29" s="722"/>
      <c r="AU29" s="234"/>
      <c r="AV29" s="883"/>
      <c r="AW29" s="234"/>
      <c r="AX29" s="928"/>
      <c r="AY29" s="233"/>
      <c r="AZ29" s="703"/>
      <c r="BA29" s="233"/>
      <c r="BB29" s="703"/>
      <c r="BC29" s="234"/>
      <c r="BD29" s="883"/>
      <c r="BE29" s="234"/>
      <c r="BF29" s="967"/>
      <c r="BG29" s="233"/>
      <c r="BH29" s="703"/>
      <c r="BI29" s="234"/>
      <c r="BJ29" s="722"/>
      <c r="BK29" s="234"/>
      <c r="BL29" s="883"/>
      <c r="BM29" s="234"/>
      <c r="BN29" s="928"/>
      <c r="BO29" s="233"/>
      <c r="BP29" s="898"/>
      <c r="BQ29" s="273"/>
      <c r="BR29" s="1030"/>
      <c r="BS29" s="233"/>
      <c r="BT29" s="722"/>
      <c r="BU29" s="234"/>
      <c r="BV29" s="883"/>
      <c r="BW29" s="235"/>
      <c r="BX29" s="1063"/>
    </row>
    <row r="30" spans="2:76" ht="30" customHeight="1" x14ac:dyDescent="0.45">
      <c r="B30" s="175"/>
      <c r="C30" s="140"/>
      <c r="D30" s="12" t="s">
        <v>148</v>
      </c>
      <c r="E30" s="12" t="s">
        <v>293</v>
      </c>
      <c r="F30" s="13"/>
      <c r="G30" s="14" t="s">
        <v>142</v>
      </c>
      <c r="H30" s="143" t="s">
        <v>136</v>
      </c>
      <c r="I30" s="14"/>
      <c r="J30" s="87">
        <f>SUM(J31:J33)</f>
        <v>0.06</v>
      </c>
      <c r="K30" s="99">
        <f>SUM(K31:K33)/3</f>
        <v>1</v>
      </c>
      <c r="L30" s="141">
        <f>SUM(L31:L33)/3</f>
        <v>1.1333333333333335</v>
      </c>
      <c r="M30" s="87">
        <f>J30*(L30/K30)</f>
        <v>6.8000000000000005E-2</v>
      </c>
      <c r="N30" s="124"/>
      <c r="O30" s="251"/>
      <c r="P30" s="695"/>
      <c r="Q30" s="234"/>
      <c r="R30" s="722"/>
      <c r="S30" s="234"/>
      <c r="T30" s="722"/>
      <c r="U30" s="232"/>
      <c r="V30" s="742"/>
      <c r="W30" s="243"/>
      <c r="X30" s="764"/>
      <c r="Y30" s="246"/>
      <c r="Z30" s="789"/>
      <c r="AA30" s="242"/>
      <c r="AB30" s="809"/>
      <c r="AC30" s="246"/>
      <c r="AD30" s="789"/>
      <c r="AE30" s="254"/>
      <c r="AF30" s="809"/>
      <c r="AG30" s="244"/>
      <c r="AH30" s="858"/>
      <c r="AI30" s="246"/>
      <c r="AJ30" s="789"/>
      <c r="AK30" s="246"/>
      <c r="AL30" s="885"/>
      <c r="AM30" s="246"/>
      <c r="AN30" s="900"/>
      <c r="AO30" s="244"/>
      <c r="AP30" s="858"/>
      <c r="AQ30" s="246"/>
      <c r="AR30" s="789"/>
      <c r="AS30" s="246"/>
      <c r="AT30" s="789"/>
      <c r="AU30" s="246"/>
      <c r="AV30" s="885"/>
      <c r="AW30" s="246"/>
      <c r="AX30" s="930"/>
      <c r="AY30" s="245"/>
      <c r="AZ30" s="858"/>
      <c r="BA30" s="245"/>
      <c r="BB30" s="858"/>
      <c r="BC30" s="246"/>
      <c r="BD30" s="885"/>
      <c r="BE30" s="246"/>
      <c r="BF30" s="969"/>
      <c r="BG30" s="245"/>
      <c r="BH30" s="858"/>
      <c r="BI30" s="246"/>
      <c r="BJ30" s="789"/>
      <c r="BK30" s="246"/>
      <c r="BL30" s="885"/>
      <c r="BM30" s="246"/>
      <c r="BN30" s="930"/>
      <c r="BO30" s="233"/>
      <c r="BP30" s="898"/>
      <c r="BQ30" s="273"/>
      <c r="BR30" s="1030"/>
      <c r="BS30" s="233"/>
      <c r="BT30" s="722"/>
      <c r="BU30" s="234"/>
      <c r="BV30" s="883"/>
      <c r="BW30" s="235"/>
      <c r="BX30" s="1063"/>
    </row>
    <row r="31" spans="2:76" ht="30" customHeight="1" x14ac:dyDescent="0.45">
      <c r="B31" s="175"/>
      <c r="C31" s="110"/>
      <c r="D31" s="42"/>
      <c r="E31" s="42" t="s">
        <v>294</v>
      </c>
      <c r="F31" s="43"/>
      <c r="G31" s="603" t="s">
        <v>142</v>
      </c>
      <c r="H31" s="603" t="s">
        <v>104</v>
      </c>
      <c r="I31" s="6" t="s">
        <v>121</v>
      </c>
      <c r="J31" s="604">
        <v>0.02</v>
      </c>
      <c r="K31" s="54">
        <v>1</v>
      </c>
      <c r="L31" s="54">
        <f>SUM(R31,T31,V31,X31,Z31,AB31,AD31,AF31,AH31,AJ31,AL31,AN31,AP31,AR31,AT31,AV31,AX31,AZ31,BB31,BD31,BF31,BH31,BJ31,BL31,BN31,BP31,BR31)/SUM(Q31,S31,U31,W31,Y31,AA31,AC31,AE31,AG31,AI31,AK31,AM31,AO31,AQ31,AS31,AU31,AW31,AY31,BA31,BC31,BE31,BG31,BI31,BK31,BM31,BO31,BQ31)</f>
        <v>1.05</v>
      </c>
      <c r="M31" s="605">
        <f>J31*(L31/K31)</f>
        <v>2.1000000000000001E-2</v>
      </c>
      <c r="N31" s="606" t="s">
        <v>223</v>
      </c>
      <c r="O31" s="453"/>
      <c r="P31" s="696"/>
      <c r="Q31" s="455"/>
      <c r="R31" s="723"/>
      <c r="S31" s="455"/>
      <c r="T31" s="723"/>
      <c r="U31" s="456"/>
      <c r="V31" s="743"/>
      <c r="W31" s="607">
        <v>0.15</v>
      </c>
      <c r="X31" s="765">
        <v>0.15</v>
      </c>
      <c r="Y31" s="611">
        <v>0.15</v>
      </c>
      <c r="Z31" s="790">
        <v>0.15</v>
      </c>
      <c r="AA31" s="609">
        <v>0.15</v>
      </c>
      <c r="AB31" s="812">
        <v>0.15</v>
      </c>
      <c r="AC31" s="611">
        <v>0.1</v>
      </c>
      <c r="AD31" s="790">
        <v>0.1</v>
      </c>
      <c r="AE31" s="608">
        <v>0.1</v>
      </c>
      <c r="AF31" s="812">
        <v>0.15</v>
      </c>
      <c r="AG31" s="610">
        <v>0.1</v>
      </c>
      <c r="AH31" s="859">
        <v>0.1</v>
      </c>
      <c r="AI31" s="611">
        <v>0.1</v>
      </c>
      <c r="AJ31" s="790">
        <v>0.1</v>
      </c>
      <c r="AK31" s="611">
        <v>0.1</v>
      </c>
      <c r="AL31" s="886">
        <v>0.1</v>
      </c>
      <c r="AM31" s="611">
        <v>0.05</v>
      </c>
      <c r="AN31" s="901">
        <v>0.05</v>
      </c>
      <c r="AO31" s="467"/>
      <c r="AP31" s="698"/>
      <c r="AQ31" s="455"/>
      <c r="AR31" s="723"/>
      <c r="AS31" s="455"/>
      <c r="AT31" s="723"/>
      <c r="AU31" s="455"/>
      <c r="AV31" s="923"/>
      <c r="AW31" s="455"/>
      <c r="AX31" s="931"/>
      <c r="AY31" s="465"/>
      <c r="AZ31" s="698"/>
      <c r="BA31" s="465"/>
      <c r="BB31" s="698"/>
      <c r="BC31" s="455"/>
      <c r="BD31" s="923"/>
      <c r="BE31" s="455"/>
      <c r="BF31" s="970"/>
      <c r="BG31" s="465"/>
      <c r="BH31" s="698"/>
      <c r="BI31" s="455"/>
      <c r="BJ31" s="723"/>
      <c r="BK31" s="455"/>
      <c r="BL31" s="923"/>
      <c r="BM31" s="455"/>
      <c r="BN31" s="931"/>
      <c r="BO31" s="465"/>
      <c r="BP31" s="1013"/>
      <c r="BQ31" s="466"/>
      <c r="BR31" s="1032"/>
      <c r="BS31" s="465"/>
      <c r="BT31" s="723"/>
      <c r="BU31" s="455"/>
      <c r="BV31" s="923"/>
      <c r="BW31" s="464"/>
      <c r="BX31" s="1065"/>
    </row>
    <row r="32" spans="2:76" ht="30" customHeight="1" x14ac:dyDescent="0.45">
      <c r="B32" s="175"/>
      <c r="C32" s="110"/>
      <c r="D32" s="42"/>
      <c r="E32" s="42" t="s">
        <v>295</v>
      </c>
      <c r="F32" s="43"/>
      <c r="G32" s="603" t="s">
        <v>142</v>
      </c>
      <c r="H32" s="603" t="s">
        <v>104</v>
      </c>
      <c r="I32" s="6" t="s">
        <v>121</v>
      </c>
      <c r="J32" s="604">
        <v>0.02</v>
      </c>
      <c r="K32" s="54">
        <v>1</v>
      </c>
      <c r="L32" s="54">
        <f t="shared" ref="L32:L33" si="3">SUM(R32,T32,V32,X32,Z32,AB32,AD32,AF32,AH32,AJ32,AL32,AN32,AP32,AR32,AT32,AV32,AX32,AZ32,BB32,BD32,BF32,BH32,BJ32,BL32,BN32,BP32,BR32)/SUM(Q32,S32,U32,W32,Y32,AA32,AC32,AE32,AG32,AI32,AK32,AM32,AO32,AQ32,AS32,AU32,AW32,AY32,BA32,BC32,BE32,BG32,BI32,BK32,BM32,BO32,BQ32)</f>
        <v>1.05</v>
      </c>
      <c r="M32" s="605">
        <f t="shared" ref="M32:M33" si="4">J32*(L32/K32)</f>
        <v>2.1000000000000001E-2</v>
      </c>
      <c r="N32" s="606" t="s">
        <v>223</v>
      </c>
      <c r="O32" s="453"/>
      <c r="P32" s="696"/>
      <c r="Q32" s="455"/>
      <c r="R32" s="723"/>
      <c r="S32" s="455"/>
      <c r="T32" s="723"/>
      <c r="U32" s="456"/>
      <c r="V32" s="743"/>
      <c r="W32" s="607">
        <v>0.15</v>
      </c>
      <c r="X32" s="765">
        <v>0.15</v>
      </c>
      <c r="Y32" s="611">
        <v>0.15</v>
      </c>
      <c r="Z32" s="790">
        <v>0.15</v>
      </c>
      <c r="AA32" s="609">
        <v>0.15</v>
      </c>
      <c r="AB32" s="812">
        <v>0.15</v>
      </c>
      <c r="AC32" s="611">
        <v>0.1</v>
      </c>
      <c r="AD32" s="790">
        <v>0.1</v>
      </c>
      <c r="AE32" s="608">
        <v>0.1</v>
      </c>
      <c r="AF32" s="812">
        <v>0.15</v>
      </c>
      <c r="AG32" s="610">
        <v>0.1</v>
      </c>
      <c r="AH32" s="859">
        <v>0.1</v>
      </c>
      <c r="AI32" s="611">
        <v>0.1</v>
      </c>
      <c r="AJ32" s="790">
        <v>0.1</v>
      </c>
      <c r="AK32" s="611">
        <v>0.1</v>
      </c>
      <c r="AL32" s="886">
        <v>0.1</v>
      </c>
      <c r="AM32" s="611">
        <v>0.05</v>
      </c>
      <c r="AN32" s="901">
        <v>0.05</v>
      </c>
      <c r="AO32" s="467"/>
      <c r="AP32" s="698"/>
      <c r="AQ32" s="455"/>
      <c r="AR32" s="723"/>
      <c r="AS32" s="455"/>
      <c r="AT32" s="723"/>
      <c r="AU32" s="455"/>
      <c r="AV32" s="923"/>
      <c r="AW32" s="455"/>
      <c r="AX32" s="931"/>
      <c r="AY32" s="465"/>
      <c r="AZ32" s="698"/>
      <c r="BA32" s="465"/>
      <c r="BB32" s="698"/>
      <c r="BC32" s="455"/>
      <c r="BD32" s="923"/>
      <c r="BE32" s="455"/>
      <c r="BF32" s="970"/>
      <c r="BG32" s="465"/>
      <c r="BH32" s="698"/>
      <c r="BI32" s="455"/>
      <c r="BJ32" s="723"/>
      <c r="BK32" s="455"/>
      <c r="BL32" s="923"/>
      <c r="BM32" s="455"/>
      <c r="BN32" s="931"/>
      <c r="BO32" s="465"/>
      <c r="BP32" s="1013"/>
      <c r="BQ32" s="466"/>
      <c r="BR32" s="1032"/>
      <c r="BS32" s="465"/>
      <c r="BT32" s="723"/>
      <c r="BU32" s="455"/>
      <c r="BV32" s="923"/>
      <c r="BW32" s="464"/>
      <c r="BX32" s="1065"/>
    </row>
    <row r="33" spans="2:76" ht="30" customHeight="1" x14ac:dyDescent="0.45">
      <c r="B33" s="175"/>
      <c r="C33" s="110"/>
      <c r="D33" s="42"/>
      <c r="E33" s="42" t="s">
        <v>296</v>
      </c>
      <c r="F33" s="43"/>
      <c r="G33" s="603" t="s">
        <v>103</v>
      </c>
      <c r="H33" s="603" t="s">
        <v>104</v>
      </c>
      <c r="I33" s="6" t="s">
        <v>122</v>
      </c>
      <c r="J33" s="604">
        <v>0.02</v>
      </c>
      <c r="K33" s="54">
        <v>1</v>
      </c>
      <c r="L33" s="54">
        <f t="shared" si="3"/>
        <v>1.3</v>
      </c>
      <c r="M33" s="605">
        <f t="shared" si="4"/>
        <v>2.6000000000000002E-2</v>
      </c>
      <c r="N33" s="606" t="s">
        <v>223</v>
      </c>
      <c r="O33" s="453"/>
      <c r="P33" s="696"/>
      <c r="Q33" s="455"/>
      <c r="R33" s="723"/>
      <c r="S33" s="455"/>
      <c r="T33" s="723"/>
      <c r="U33" s="456"/>
      <c r="V33" s="743"/>
      <c r="W33" s="456"/>
      <c r="X33" s="766"/>
      <c r="Y33" s="611">
        <v>0.3</v>
      </c>
      <c r="Z33" s="790">
        <v>0.35</v>
      </c>
      <c r="AA33" s="609">
        <v>0.35</v>
      </c>
      <c r="AB33" s="812">
        <v>0.35</v>
      </c>
      <c r="AC33" s="611">
        <v>0.05</v>
      </c>
      <c r="AD33" s="790">
        <v>0.05</v>
      </c>
      <c r="AE33" s="608">
        <v>0.05</v>
      </c>
      <c r="AF33" s="812">
        <v>0.05</v>
      </c>
      <c r="AG33" s="610">
        <v>0.05</v>
      </c>
      <c r="AH33" s="859">
        <v>0.05</v>
      </c>
      <c r="AI33" s="611">
        <v>0.05</v>
      </c>
      <c r="AJ33" s="790">
        <v>0.05</v>
      </c>
      <c r="AK33" s="611">
        <v>0.05</v>
      </c>
      <c r="AL33" s="886">
        <v>0.05</v>
      </c>
      <c r="AM33" s="611">
        <v>0.1</v>
      </c>
      <c r="AN33" s="901">
        <v>0.1</v>
      </c>
      <c r="AO33" s="467"/>
      <c r="AP33" s="901">
        <v>0.15</v>
      </c>
      <c r="AQ33" s="455"/>
      <c r="AR33" s="901">
        <v>0.1</v>
      </c>
      <c r="AS33" s="455"/>
      <c r="AT33" s="723"/>
      <c r="AU33" s="455"/>
      <c r="AV33" s="923"/>
      <c r="AW33" s="455"/>
      <c r="AX33" s="931"/>
      <c r="AY33" s="465"/>
      <c r="AZ33" s="698"/>
      <c r="BA33" s="465"/>
      <c r="BB33" s="698"/>
      <c r="BC33" s="455"/>
      <c r="BD33" s="923"/>
      <c r="BE33" s="455"/>
      <c r="BF33" s="970"/>
      <c r="BG33" s="465"/>
      <c r="BH33" s="698"/>
      <c r="BI33" s="455"/>
      <c r="BJ33" s="723"/>
      <c r="BK33" s="455"/>
      <c r="BL33" s="923"/>
      <c r="BM33" s="455"/>
      <c r="BN33" s="931"/>
      <c r="BO33" s="465"/>
      <c r="BP33" s="1013"/>
      <c r="BQ33" s="466"/>
      <c r="BR33" s="1032"/>
      <c r="BS33" s="465"/>
      <c r="BT33" s="723"/>
      <c r="BU33" s="455"/>
      <c r="BV33" s="923"/>
      <c r="BW33" s="464"/>
      <c r="BX33" s="1065"/>
    </row>
    <row r="34" spans="2:76" ht="30" customHeight="1" x14ac:dyDescent="0.45">
      <c r="B34" s="175"/>
      <c r="C34" s="140"/>
      <c r="D34" s="12" t="s">
        <v>149</v>
      </c>
      <c r="E34" s="12" t="s">
        <v>348</v>
      </c>
      <c r="F34" s="13"/>
      <c r="G34" s="143" t="s">
        <v>67</v>
      </c>
      <c r="H34" s="143" t="s">
        <v>134</v>
      </c>
      <c r="I34" s="14" t="s">
        <v>118</v>
      </c>
      <c r="J34" s="87">
        <v>1.4999999999999999E-2</v>
      </c>
      <c r="K34" s="99">
        <v>1</v>
      </c>
      <c r="L34" s="99">
        <f>SUM(R34,T34,V34,X34,Z34,AB34,AD34,AF34,AH34,AJ34,AL34,AN34,AP34,AR34,AT34,AV34,AX34,AZ34,BB34,BD34,BF34,BH34,BJ34,BL34,BN34,BP34,BR34)/SUM(Q34,S34,U34,W34,Y34,AA34,AC34,AE34,AG34,AI34,AK34,AM34,AO34,AQ34,AS34,AU34,AW34,AY34,BA34,BC34,BE34,BG34,BI34,BK34,BM34,BO34,BQ34)</f>
        <v>1</v>
      </c>
      <c r="M34" s="82">
        <f t="shared" si="0"/>
        <v>1.4999999999999999E-2</v>
      </c>
      <c r="N34" s="124" t="s">
        <v>222</v>
      </c>
      <c r="O34" s="131"/>
      <c r="P34" s="692"/>
      <c r="Q34" s="112"/>
      <c r="R34" s="719"/>
      <c r="S34" s="112"/>
      <c r="T34" s="719"/>
      <c r="U34" s="113"/>
      <c r="V34" s="724"/>
      <c r="W34" s="113"/>
      <c r="X34" s="767"/>
      <c r="Y34" s="624"/>
      <c r="Z34" s="788"/>
      <c r="AA34" s="477">
        <v>1</v>
      </c>
      <c r="AB34" s="810">
        <v>1</v>
      </c>
      <c r="AC34" s="637">
        <v>1</v>
      </c>
      <c r="AD34" s="831">
        <v>1</v>
      </c>
      <c r="AE34" s="613">
        <v>1</v>
      </c>
      <c r="AF34" s="841"/>
      <c r="AG34" s="115"/>
      <c r="AH34" s="703"/>
      <c r="AI34" s="117"/>
      <c r="AJ34" s="722"/>
      <c r="AK34" s="117"/>
      <c r="AL34" s="831">
        <v>1</v>
      </c>
      <c r="AM34" s="117"/>
      <c r="AN34" s="898"/>
      <c r="AO34" s="115"/>
      <c r="AP34" s="703"/>
      <c r="AQ34" s="117"/>
      <c r="AR34" s="722"/>
      <c r="AS34" s="117"/>
      <c r="AT34" s="722"/>
      <c r="AU34" s="117"/>
      <c r="AV34" s="883"/>
      <c r="AW34" s="117"/>
      <c r="AX34" s="928"/>
      <c r="AY34" s="116"/>
      <c r="AZ34" s="703"/>
      <c r="BA34" s="116"/>
      <c r="BB34" s="703"/>
      <c r="BC34" s="117"/>
      <c r="BD34" s="883"/>
      <c r="BE34" s="117"/>
      <c r="BF34" s="967"/>
      <c r="BG34" s="116"/>
      <c r="BH34" s="703"/>
      <c r="BI34" s="117"/>
      <c r="BJ34" s="722"/>
      <c r="BK34" s="117"/>
      <c r="BL34" s="883"/>
      <c r="BM34" s="117"/>
      <c r="BN34" s="928"/>
      <c r="BO34" s="116"/>
      <c r="BP34" s="898"/>
      <c r="BQ34" s="220"/>
      <c r="BR34" s="1030"/>
      <c r="BS34" s="116"/>
      <c r="BT34" s="722"/>
      <c r="BU34" s="117"/>
      <c r="BV34" s="883"/>
      <c r="BW34" s="118"/>
      <c r="BX34" s="1063"/>
    </row>
    <row r="35" spans="2:76" ht="30" customHeight="1" x14ac:dyDescent="0.45">
      <c r="B35" s="175"/>
      <c r="C35" s="140"/>
      <c r="D35" s="12" t="s">
        <v>150</v>
      </c>
      <c r="E35" s="12" t="s">
        <v>119</v>
      </c>
      <c r="F35" s="13"/>
      <c r="G35" s="144" t="s">
        <v>271</v>
      </c>
      <c r="H35" s="143" t="s">
        <v>272</v>
      </c>
      <c r="I35" s="14"/>
      <c r="J35" s="87">
        <f>SUM(J36:J39)</f>
        <v>0.01</v>
      </c>
      <c r="K35" s="99">
        <f>SUM(K36:K39)/4</f>
        <v>1</v>
      </c>
      <c r="L35" s="141">
        <f>SUM(L36:L39)/4</f>
        <v>0.72500000000000009</v>
      </c>
      <c r="M35" s="82">
        <f t="shared" si="0"/>
        <v>7.2500000000000012E-3</v>
      </c>
      <c r="N35" s="124" t="s">
        <v>224</v>
      </c>
      <c r="O35" s="131"/>
      <c r="P35" s="692"/>
      <c r="Q35" s="112"/>
      <c r="R35" s="719"/>
      <c r="S35" s="112"/>
      <c r="T35" s="719"/>
      <c r="U35" s="202"/>
      <c r="V35" s="739"/>
      <c r="W35" s="202"/>
      <c r="X35" s="760"/>
      <c r="Y35" s="206"/>
      <c r="Z35" s="720"/>
      <c r="AA35" s="213"/>
      <c r="AB35" s="809"/>
      <c r="AC35" s="209"/>
      <c r="AD35" s="789"/>
      <c r="AE35" s="214"/>
      <c r="AF35" s="809"/>
      <c r="AG35" s="207"/>
      <c r="AH35" s="858"/>
      <c r="AI35" s="209"/>
      <c r="AJ35" s="789"/>
      <c r="AK35" s="209"/>
      <c r="AL35" s="885"/>
      <c r="AM35" s="209"/>
      <c r="AN35" s="900"/>
      <c r="AO35" s="207"/>
      <c r="AP35" s="858"/>
      <c r="AQ35" s="209"/>
      <c r="AR35" s="789"/>
      <c r="AS35" s="209"/>
      <c r="AT35" s="789"/>
      <c r="AU35" s="209"/>
      <c r="AV35" s="885"/>
      <c r="AW35" s="209"/>
      <c r="AX35" s="930"/>
      <c r="AY35" s="208"/>
      <c r="AZ35" s="858"/>
      <c r="BA35" s="208"/>
      <c r="BB35" s="858"/>
      <c r="BC35" s="209"/>
      <c r="BD35" s="885"/>
      <c r="BE35" s="209"/>
      <c r="BF35" s="969"/>
      <c r="BG35" s="208"/>
      <c r="BH35" s="858"/>
      <c r="BI35" s="117"/>
      <c r="BJ35" s="722"/>
      <c r="BK35" s="117"/>
      <c r="BL35" s="883"/>
      <c r="BM35" s="117"/>
      <c r="BN35" s="928"/>
      <c r="BO35" s="116"/>
      <c r="BP35" s="898"/>
      <c r="BQ35" s="220"/>
      <c r="BR35" s="1030"/>
      <c r="BS35" s="116"/>
      <c r="BT35" s="722"/>
      <c r="BU35" s="117"/>
      <c r="BV35" s="883"/>
      <c r="BW35" s="118"/>
      <c r="BX35" s="1063"/>
    </row>
    <row r="36" spans="2:76" ht="30" customHeight="1" x14ac:dyDescent="0.45">
      <c r="B36" s="175"/>
      <c r="C36" s="52"/>
      <c r="D36" s="49"/>
      <c r="E36" s="49" t="s">
        <v>151</v>
      </c>
      <c r="F36" s="50"/>
      <c r="G36" s="525" t="s">
        <v>140</v>
      </c>
      <c r="H36" s="525" t="s">
        <v>68</v>
      </c>
      <c r="I36" s="51" t="s">
        <v>118</v>
      </c>
      <c r="J36" s="88">
        <v>2.5000000000000001E-3</v>
      </c>
      <c r="K36" s="512">
        <v>1</v>
      </c>
      <c r="L36" s="53">
        <f>SUM(R36,T36,V36,X36,Z36,AB36,AD36,AF36,AH36,AJ36,AL36,AN36,AP36,AR36,AT36,AV36,AX36,AZ36,BB36,BD36,BF36,BH36,BJ36,BL36,BN36,BP36,BR36)/SUM(Q36,S36,U36,W36,Y36,AA36,AC36,AE36,AG36,AI36,AK36,AM36,AO36,AQ36,AS36,AU36,AW36,AY36,BA36,BC36,BE36,BG36,BI36,BK36,BM36,BO36,BQ36)</f>
        <v>1</v>
      </c>
      <c r="M36" s="94">
        <f t="shared" si="0"/>
        <v>2.5000000000000001E-3</v>
      </c>
      <c r="N36" s="122" t="s">
        <v>350</v>
      </c>
      <c r="O36" s="236"/>
      <c r="P36" s="692"/>
      <c r="Q36" s="238"/>
      <c r="R36" s="719"/>
      <c r="S36" s="238"/>
      <c r="T36" s="719"/>
      <c r="U36" s="483">
        <v>0.1</v>
      </c>
      <c r="V36" s="744">
        <v>0.1</v>
      </c>
      <c r="W36" s="483">
        <v>0.2</v>
      </c>
      <c r="X36" s="761">
        <v>0.2</v>
      </c>
      <c r="Y36" s="626">
        <v>0.1</v>
      </c>
      <c r="Z36" s="721">
        <v>0.1</v>
      </c>
      <c r="AA36" s="482">
        <v>0.2</v>
      </c>
      <c r="AB36" s="811">
        <v>0.2</v>
      </c>
      <c r="AC36" s="626">
        <v>0.2</v>
      </c>
      <c r="AD36" s="721">
        <v>0.2</v>
      </c>
      <c r="AE36" s="488">
        <v>0.1</v>
      </c>
      <c r="AF36" s="811">
        <v>0.1</v>
      </c>
      <c r="AG36" s="484">
        <v>0.1</v>
      </c>
      <c r="AH36" s="860">
        <v>0.1</v>
      </c>
      <c r="AI36" s="489"/>
      <c r="AJ36" s="727"/>
      <c r="AK36" s="489"/>
      <c r="AL36" s="884"/>
      <c r="AM36" s="489"/>
      <c r="AN36" s="899"/>
      <c r="AO36" s="486"/>
      <c r="AP36" s="702"/>
      <c r="AQ36" s="489"/>
      <c r="AR36" s="727"/>
      <c r="AS36" s="489"/>
      <c r="AT36" s="727"/>
      <c r="AU36" s="489"/>
      <c r="AV36" s="884"/>
      <c r="AW36" s="489"/>
      <c r="AX36" s="929"/>
      <c r="AY36" s="487"/>
      <c r="AZ36" s="702"/>
      <c r="BA36" s="487"/>
      <c r="BB36" s="702"/>
      <c r="BC36" s="489"/>
      <c r="BD36" s="884"/>
      <c r="BE36" s="489"/>
      <c r="BF36" s="968"/>
      <c r="BG36" s="487"/>
      <c r="BH36" s="702"/>
      <c r="BI36" s="489"/>
      <c r="BJ36" s="727"/>
      <c r="BK36" s="489"/>
      <c r="BL36" s="884"/>
      <c r="BM36" s="489"/>
      <c r="BN36" s="929"/>
      <c r="BO36" s="233"/>
      <c r="BP36" s="898"/>
      <c r="BQ36" s="273"/>
      <c r="BR36" s="1030"/>
      <c r="BS36" s="233"/>
      <c r="BT36" s="722"/>
      <c r="BU36" s="234"/>
      <c r="BV36" s="883"/>
      <c r="BW36" s="235"/>
      <c r="BX36" s="1063"/>
    </row>
    <row r="37" spans="2:76" ht="30" customHeight="1" x14ac:dyDescent="0.45">
      <c r="B37" s="175"/>
      <c r="C37" s="52"/>
      <c r="D37" s="49"/>
      <c r="E37" s="49" t="s">
        <v>152</v>
      </c>
      <c r="F37" s="50"/>
      <c r="G37" s="525" t="s">
        <v>140</v>
      </c>
      <c r="H37" s="525" t="s">
        <v>251</v>
      </c>
      <c r="I37" s="51" t="s">
        <v>121</v>
      </c>
      <c r="J37" s="88">
        <v>2.5000000000000001E-3</v>
      </c>
      <c r="K37" s="512">
        <v>1</v>
      </c>
      <c r="L37" s="53">
        <f t="shared" ref="L37:L39" si="5">SUM(R37,T37,V37,X37,Z37,AB37,AD37,AF37,AH37,AJ37,AL37,AN37,AP37,AR37,AT37,AV37,AX37,AZ37,BB37,BD37,BF37,BH37,BJ37,BL37,BN37,BP37,BR37)/SUM(Q37,S37,U37,W37,Y37,AA37,AC37,AE37,AG37,AI37,AK37,AM37,AO37,AQ37,AS37,AU37,AW37,AY37,BA37,BC37,BE37,BG37,BI37,BK37,BM37,BO37,BQ37)</f>
        <v>0.6</v>
      </c>
      <c r="M37" s="94">
        <f t="shared" si="0"/>
        <v>1.5E-3</v>
      </c>
      <c r="N37" s="122" t="s">
        <v>350</v>
      </c>
      <c r="O37" s="236"/>
      <c r="P37" s="692"/>
      <c r="Q37" s="238"/>
      <c r="R37" s="719"/>
      <c r="S37" s="238"/>
      <c r="T37" s="719"/>
      <c r="U37" s="483">
        <v>0.1</v>
      </c>
      <c r="V37" s="744">
        <v>0.1</v>
      </c>
      <c r="W37" s="483">
        <v>0.3</v>
      </c>
      <c r="X37" s="761">
        <v>0.3</v>
      </c>
      <c r="Y37" s="626">
        <v>0.1</v>
      </c>
      <c r="Z37" s="721">
        <v>0.1</v>
      </c>
      <c r="AA37" s="482">
        <v>0.1</v>
      </c>
      <c r="AB37" s="811">
        <v>0.1</v>
      </c>
      <c r="AC37" s="633"/>
      <c r="AD37" s="733"/>
      <c r="AE37" s="492"/>
      <c r="AF37" s="818"/>
      <c r="AG37" s="486"/>
      <c r="AH37" s="702"/>
      <c r="AI37" s="489"/>
      <c r="AJ37" s="727"/>
      <c r="AK37" s="489"/>
      <c r="AL37" s="884"/>
      <c r="AM37" s="489"/>
      <c r="AN37" s="899"/>
      <c r="AO37" s="484">
        <v>0.1</v>
      </c>
      <c r="AP37" s="860"/>
      <c r="AQ37" s="489"/>
      <c r="AR37" s="727"/>
      <c r="AS37" s="489"/>
      <c r="AT37" s="727"/>
      <c r="AU37" s="489"/>
      <c r="AV37" s="884"/>
      <c r="AW37" s="489"/>
      <c r="AX37" s="929"/>
      <c r="AY37" s="490">
        <v>0.3</v>
      </c>
      <c r="AZ37" s="860"/>
      <c r="BA37" s="487"/>
      <c r="BB37" s="702"/>
      <c r="BC37" s="489"/>
      <c r="BD37" s="884"/>
      <c r="BE37" s="489"/>
      <c r="BF37" s="968"/>
      <c r="BG37" s="487"/>
      <c r="BH37" s="702"/>
      <c r="BI37" s="489"/>
      <c r="BJ37" s="727"/>
      <c r="BK37" s="489"/>
      <c r="BL37" s="884"/>
      <c r="BM37" s="489"/>
      <c r="BN37" s="929"/>
      <c r="BO37" s="233"/>
      <c r="BP37" s="898"/>
      <c r="BQ37" s="273"/>
      <c r="BR37" s="1030"/>
      <c r="BS37" s="233"/>
      <c r="BT37" s="722"/>
      <c r="BU37" s="234"/>
      <c r="BV37" s="883"/>
      <c r="BW37" s="235"/>
      <c r="BX37" s="1063"/>
    </row>
    <row r="38" spans="2:76" ht="30" customHeight="1" x14ac:dyDescent="0.45">
      <c r="B38" s="175"/>
      <c r="C38" s="52"/>
      <c r="D38" s="49"/>
      <c r="E38" s="49" t="s">
        <v>153</v>
      </c>
      <c r="F38" s="50"/>
      <c r="G38" s="525" t="s">
        <v>250</v>
      </c>
      <c r="H38" s="525" t="s">
        <v>72</v>
      </c>
      <c r="I38" s="51" t="s">
        <v>121</v>
      </c>
      <c r="J38" s="88">
        <v>2.5000000000000001E-3</v>
      </c>
      <c r="K38" s="512">
        <v>1</v>
      </c>
      <c r="L38" s="53">
        <f t="shared" si="5"/>
        <v>0.3</v>
      </c>
      <c r="M38" s="94">
        <f t="shared" si="0"/>
        <v>7.5000000000000002E-4</v>
      </c>
      <c r="N38" s="122" t="s">
        <v>350</v>
      </c>
      <c r="O38" s="236"/>
      <c r="P38" s="692"/>
      <c r="Q38" s="238"/>
      <c r="R38" s="719"/>
      <c r="S38" s="238"/>
      <c r="T38" s="719"/>
      <c r="U38" s="483">
        <v>0.1</v>
      </c>
      <c r="V38" s="744">
        <v>0.1</v>
      </c>
      <c r="W38" s="483">
        <v>0.1</v>
      </c>
      <c r="X38" s="761">
        <v>0.1</v>
      </c>
      <c r="Y38" s="626">
        <v>0.05</v>
      </c>
      <c r="Z38" s="721">
        <v>0.05</v>
      </c>
      <c r="AA38" s="482">
        <v>0.05</v>
      </c>
      <c r="AB38" s="811">
        <v>0.05</v>
      </c>
      <c r="AC38" s="633"/>
      <c r="AD38" s="733"/>
      <c r="AE38" s="492"/>
      <c r="AF38" s="818"/>
      <c r="AG38" s="486"/>
      <c r="AH38" s="702"/>
      <c r="AI38" s="489"/>
      <c r="AJ38" s="727"/>
      <c r="AK38" s="489"/>
      <c r="AL38" s="884"/>
      <c r="AM38" s="489"/>
      <c r="AN38" s="899"/>
      <c r="AO38" s="484">
        <v>0.25</v>
      </c>
      <c r="AP38" s="860"/>
      <c r="AQ38" s="489"/>
      <c r="AR38" s="727"/>
      <c r="AS38" s="489"/>
      <c r="AT38" s="727"/>
      <c r="AU38" s="489"/>
      <c r="AV38" s="884"/>
      <c r="AW38" s="489"/>
      <c r="AX38" s="929"/>
      <c r="AY38" s="490">
        <v>0.25</v>
      </c>
      <c r="AZ38" s="860"/>
      <c r="BA38" s="487"/>
      <c r="BB38" s="702"/>
      <c r="BC38" s="489"/>
      <c r="BD38" s="884"/>
      <c r="BE38" s="489"/>
      <c r="BF38" s="968"/>
      <c r="BG38" s="490">
        <v>0.2</v>
      </c>
      <c r="BH38" s="860"/>
      <c r="BI38" s="489"/>
      <c r="BJ38" s="727"/>
      <c r="BK38" s="489"/>
      <c r="BL38" s="884"/>
      <c r="BM38" s="489"/>
      <c r="BN38" s="929"/>
      <c r="BO38" s="233"/>
      <c r="BP38" s="898"/>
      <c r="BQ38" s="273"/>
      <c r="BR38" s="1030"/>
      <c r="BS38" s="233"/>
      <c r="BT38" s="722"/>
      <c r="BU38" s="234"/>
      <c r="BV38" s="883"/>
      <c r="BW38" s="235"/>
      <c r="BX38" s="1063"/>
    </row>
    <row r="39" spans="2:76" ht="30" customHeight="1" x14ac:dyDescent="0.45">
      <c r="B39" s="175"/>
      <c r="C39" s="52"/>
      <c r="D39" s="49"/>
      <c r="E39" s="49" t="s">
        <v>376</v>
      </c>
      <c r="F39" s="50"/>
      <c r="G39" s="525" t="s">
        <v>103</v>
      </c>
      <c r="H39" s="525" t="s">
        <v>110</v>
      </c>
      <c r="I39" s="51" t="s">
        <v>122</v>
      </c>
      <c r="J39" s="88">
        <v>2.5000000000000001E-3</v>
      </c>
      <c r="K39" s="512">
        <v>1</v>
      </c>
      <c r="L39" s="53">
        <f t="shared" si="5"/>
        <v>1</v>
      </c>
      <c r="M39" s="94">
        <f t="shared" si="0"/>
        <v>2.5000000000000001E-3</v>
      </c>
      <c r="N39" s="122" t="s">
        <v>350</v>
      </c>
      <c r="O39" s="236"/>
      <c r="P39" s="692"/>
      <c r="Q39" s="238"/>
      <c r="R39" s="719"/>
      <c r="S39" s="238"/>
      <c r="T39" s="719"/>
      <c r="U39" s="491"/>
      <c r="V39" s="745"/>
      <c r="W39" s="485"/>
      <c r="X39" s="768"/>
      <c r="Y39" s="626">
        <v>0.25</v>
      </c>
      <c r="Z39" s="721">
        <v>0.25</v>
      </c>
      <c r="AA39" s="482">
        <v>0.25</v>
      </c>
      <c r="AB39" s="811">
        <v>0.25</v>
      </c>
      <c r="AC39" s="626">
        <v>0.25</v>
      </c>
      <c r="AD39" s="721">
        <v>0.25</v>
      </c>
      <c r="AE39" s="488">
        <v>0.25</v>
      </c>
      <c r="AF39" s="811">
        <v>0.25</v>
      </c>
      <c r="AG39" s="486"/>
      <c r="AH39" s="702"/>
      <c r="AI39" s="489"/>
      <c r="AJ39" s="727"/>
      <c r="AK39" s="489"/>
      <c r="AL39" s="884"/>
      <c r="AM39" s="489"/>
      <c r="AN39" s="899"/>
      <c r="AO39" s="486"/>
      <c r="AP39" s="702"/>
      <c r="AQ39" s="489"/>
      <c r="AR39" s="727"/>
      <c r="AS39" s="489"/>
      <c r="AT39" s="727"/>
      <c r="AU39" s="489"/>
      <c r="AV39" s="884"/>
      <c r="AW39" s="489"/>
      <c r="AX39" s="929"/>
      <c r="AY39" s="487"/>
      <c r="AZ39" s="702"/>
      <c r="BA39" s="487"/>
      <c r="BB39" s="702"/>
      <c r="BC39" s="489"/>
      <c r="BD39" s="884"/>
      <c r="BE39" s="489"/>
      <c r="BF39" s="968"/>
      <c r="BG39" s="487"/>
      <c r="BH39" s="702"/>
      <c r="BI39" s="489"/>
      <c r="BJ39" s="727"/>
      <c r="BK39" s="489"/>
      <c r="BL39" s="884"/>
      <c r="BM39" s="489"/>
      <c r="BN39" s="929"/>
      <c r="BO39" s="233"/>
      <c r="BP39" s="898"/>
      <c r="BQ39" s="273"/>
      <c r="BR39" s="1030"/>
      <c r="BS39" s="233"/>
      <c r="BT39" s="722"/>
      <c r="BU39" s="234"/>
      <c r="BV39" s="883"/>
      <c r="BW39" s="235"/>
      <c r="BX39" s="1063"/>
    </row>
    <row r="40" spans="2:76" ht="30" customHeight="1" x14ac:dyDescent="0.45">
      <c r="B40" s="175"/>
      <c r="C40" s="46">
        <v>2.2000000000000002</v>
      </c>
      <c r="D40" s="46" t="s">
        <v>49</v>
      </c>
      <c r="E40" s="46"/>
      <c r="F40" s="46"/>
      <c r="G40" s="618" t="s">
        <v>332</v>
      </c>
      <c r="H40" s="618" t="s">
        <v>317</v>
      </c>
      <c r="I40" s="73"/>
      <c r="J40" s="86">
        <f>SUM(J41,J46,J50,J53)</f>
        <v>0.12000000000000001</v>
      </c>
      <c r="K40" s="96">
        <f>SUM(K41,K46,K50,K53)/4</f>
        <v>1</v>
      </c>
      <c r="L40" s="96">
        <f>SUM(L41,L46,L50,L53)/4</f>
        <v>0.28651835414721438</v>
      </c>
      <c r="M40" s="81">
        <f>J40*(L40/K40)</f>
        <v>3.4382202497665729E-2</v>
      </c>
      <c r="N40" s="123"/>
      <c r="O40" s="236"/>
      <c r="P40" s="692"/>
      <c r="Q40" s="238"/>
      <c r="R40" s="719"/>
      <c r="S40" s="238"/>
      <c r="T40" s="719"/>
      <c r="U40" s="241"/>
      <c r="V40" s="724"/>
      <c r="W40" s="241"/>
      <c r="X40" s="769"/>
      <c r="Y40" s="625"/>
      <c r="Z40" s="788"/>
      <c r="AA40" s="242"/>
      <c r="AB40" s="809"/>
      <c r="AC40" s="246"/>
      <c r="AD40" s="789"/>
      <c r="AE40" s="254"/>
      <c r="AF40" s="809"/>
      <c r="AG40" s="244"/>
      <c r="AH40" s="858"/>
      <c r="AI40" s="246"/>
      <c r="AJ40" s="789"/>
      <c r="AK40" s="246"/>
      <c r="AL40" s="885"/>
      <c r="AM40" s="246"/>
      <c r="AN40" s="900"/>
      <c r="AO40" s="244"/>
      <c r="AP40" s="858"/>
      <c r="AQ40" s="246"/>
      <c r="AR40" s="789"/>
      <c r="AS40" s="246"/>
      <c r="AT40" s="789"/>
      <c r="AU40" s="246"/>
      <c r="AV40" s="885"/>
      <c r="AW40" s="246"/>
      <c r="AX40" s="930"/>
      <c r="AY40" s="245"/>
      <c r="AZ40" s="858"/>
      <c r="BA40" s="245"/>
      <c r="BB40" s="858"/>
      <c r="BC40" s="246"/>
      <c r="BD40" s="885"/>
      <c r="BE40" s="246"/>
      <c r="BF40" s="969"/>
      <c r="BG40" s="245"/>
      <c r="BH40" s="858"/>
      <c r="BI40" s="246"/>
      <c r="BJ40" s="789"/>
      <c r="BK40" s="246"/>
      <c r="BL40" s="885"/>
      <c r="BM40" s="246"/>
      <c r="BN40" s="930"/>
      <c r="BO40" s="245"/>
      <c r="BP40" s="900"/>
      <c r="BQ40" s="273"/>
      <c r="BR40" s="1030"/>
      <c r="BS40" s="233"/>
      <c r="BT40" s="722"/>
      <c r="BU40" s="234"/>
      <c r="BV40" s="883"/>
      <c r="BW40" s="235"/>
      <c r="BX40" s="1063"/>
    </row>
    <row r="41" spans="2:76" ht="30" customHeight="1" x14ac:dyDescent="0.45">
      <c r="B41" s="175"/>
      <c r="C41" s="140"/>
      <c r="D41" s="12" t="s">
        <v>349</v>
      </c>
      <c r="E41" s="140"/>
      <c r="F41" s="140"/>
      <c r="G41" s="681" t="s">
        <v>333</v>
      </c>
      <c r="H41" s="681" t="s">
        <v>334</v>
      </c>
      <c r="I41" s="673" t="s">
        <v>335</v>
      </c>
      <c r="J41" s="87">
        <f>SUM(J42:J45)</f>
        <v>0.04</v>
      </c>
      <c r="K41" s="99">
        <f>SUM(K42:K45)/4</f>
        <v>1</v>
      </c>
      <c r="L41" s="99">
        <f>SUM(L42:L45)/4</f>
        <v>0.11183750000000001</v>
      </c>
      <c r="M41" s="82">
        <f>J41*(L41/K41)</f>
        <v>4.4735E-3</v>
      </c>
      <c r="N41" s="124"/>
      <c r="O41" s="236"/>
      <c r="P41" s="692"/>
      <c r="Q41" s="238"/>
      <c r="R41" s="719"/>
      <c r="S41" s="238"/>
      <c r="T41" s="719"/>
      <c r="U41" s="241"/>
      <c r="V41" s="724"/>
      <c r="W41" s="241"/>
      <c r="X41" s="769"/>
      <c r="Y41" s="625"/>
      <c r="Z41" s="788"/>
      <c r="AA41" s="242"/>
      <c r="AB41" s="809"/>
      <c r="AC41" s="246"/>
      <c r="AD41" s="789"/>
      <c r="AE41" s="254"/>
      <c r="AF41" s="809"/>
      <c r="AG41" s="244"/>
      <c r="AH41" s="858"/>
      <c r="AI41" s="246"/>
      <c r="AJ41" s="789"/>
      <c r="AK41" s="246"/>
      <c r="AL41" s="885"/>
      <c r="AM41" s="246"/>
      <c r="AN41" s="900"/>
      <c r="AO41" s="244"/>
      <c r="AP41" s="858"/>
      <c r="AQ41" s="246"/>
      <c r="AR41" s="789"/>
      <c r="AS41" s="246"/>
      <c r="AT41" s="789"/>
      <c r="AU41" s="246"/>
      <c r="AV41" s="885"/>
      <c r="AW41" s="246"/>
      <c r="AX41" s="930"/>
      <c r="AY41" s="245"/>
      <c r="AZ41" s="858"/>
      <c r="BA41" s="245"/>
      <c r="BB41" s="858"/>
      <c r="BC41" s="246"/>
      <c r="BD41" s="885"/>
      <c r="BE41" s="246"/>
      <c r="BF41" s="969"/>
      <c r="BG41" s="245"/>
      <c r="BH41" s="858"/>
      <c r="BI41" s="246"/>
      <c r="BJ41" s="789"/>
      <c r="BK41" s="246"/>
      <c r="BL41" s="885"/>
      <c r="BM41" s="246"/>
      <c r="BN41" s="930"/>
      <c r="BO41" s="245"/>
      <c r="BP41" s="900"/>
      <c r="BQ41" s="273"/>
      <c r="BR41" s="1030"/>
      <c r="BS41" s="233"/>
      <c r="BT41" s="722"/>
      <c r="BU41" s="234"/>
      <c r="BV41" s="883"/>
      <c r="BW41" s="235"/>
      <c r="BX41" s="1063"/>
    </row>
    <row r="42" spans="2:76" ht="30" customHeight="1" x14ac:dyDescent="0.45">
      <c r="B42" s="175"/>
      <c r="C42" s="674"/>
      <c r="D42" s="675"/>
      <c r="E42" s="675" t="s">
        <v>336</v>
      </c>
      <c r="F42" s="676"/>
      <c r="G42" s="677" t="s">
        <v>253</v>
      </c>
      <c r="H42" s="677" t="s">
        <v>312</v>
      </c>
      <c r="I42" s="677" t="s">
        <v>122</v>
      </c>
      <c r="J42" s="682">
        <v>0.01</v>
      </c>
      <c r="K42" s="683">
        <v>1</v>
      </c>
      <c r="L42" s="683">
        <f>SUM(AP42,AR42,AT42,AV42,AX42,AZ42,BB42,BD42,BF42,BH42,BJ42,BL42,BN42)/SUM(AO42,AQ42,AS42,AU42,AW42,AY42,BA42,BC42,BE42,BG42,BI42,BK42,BM42)</f>
        <v>0</v>
      </c>
      <c r="M42" s="684">
        <f>J42*(L42/K42)</f>
        <v>0</v>
      </c>
      <c r="N42" s="678" t="s">
        <v>225</v>
      </c>
      <c r="O42" s="236"/>
      <c r="P42" s="692"/>
      <c r="Q42" s="238"/>
      <c r="R42" s="719"/>
      <c r="S42" s="238"/>
      <c r="T42" s="719"/>
      <c r="U42" s="241"/>
      <c r="V42" s="724"/>
      <c r="W42" s="241"/>
      <c r="X42" s="767"/>
      <c r="Y42" s="625"/>
      <c r="Z42" s="788"/>
      <c r="AA42" s="231"/>
      <c r="AB42" s="807"/>
      <c r="AC42" s="225"/>
      <c r="AD42" s="830"/>
      <c r="AE42" s="614"/>
      <c r="AF42" s="807"/>
      <c r="AG42" s="247"/>
      <c r="AH42" s="703"/>
      <c r="AI42" s="225"/>
      <c r="AJ42" s="830"/>
      <c r="AK42" s="225"/>
      <c r="AL42" s="887"/>
      <c r="AM42" s="225"/>
      <c r="AN42" s="902"/>
      <c r="AO42" s="247"/>
      <c r="AP42" s="919"/>
      <c r="AQ42" s="225"/>
      <c r="AR42" s="830"/>
      <c r="AS42" s="225"/>
      <c r="AT42" s="830"/>
      <c r="AU42" s="471"/>
      <c r="AV42" s="889"/>
      <c r="AW42" s="471"/>
      <c r="AX42" s="932"/>
      <c r="AY42" s="462">
        <v>25</v>
      </c>
      <c r="AZ42" s="861"/>
      <c r="BA42" s="462">
        <v>25</v>
      </c>
      <c r="BB42" s="861"/>
      <c r="BC42" s="463">
        <v>25</v>
      </c>
      <c r="BD42" s="888"/>
      <c r="BE42" s="463">
        <v>25</v>
      </c>
      <c r="BF42" s="971"/>
      <c r="BG42" s="462">
        <v>25</v>
      </c>
      <c r="BH42" s="861"/>
      <c r="BI42" s="463">
        <v>25</v>
      </c>
      <c r="BJ42" s="877"/>
      <c r="BK42" s="463">
        <v>25</v>
      </c>
      <c r="BL42" s="888"/>
      <c r="BM42" s="463">
        <v>25</v>
      </c>
      <c r="BN42" s="933"/>
      <c r="BO42" s="465"/>
      <c r="BP42" s="1013"/>
      <c r="BQ42" s="273"/>
      <c r="BR42" s="1030"/>
      <c r="BS42" s="233"/>
      <c r="BT42" s="722"/>
      <c r="BU42" s="234"/>
      <c r="BV42" s="883"/>
      <c r="BW42" s="235"/>
      <c r="BX42" s="1063"/>
    </row>
    <row r="43" spans="2:76" ht="30" customHeight="1" x14ac:dyDescent="0.45">
      <c r="B43" s="175"/>
      <c r="C43" s="674"/>
      <c r="D43" s="675"/>
      <c r="E43" s="675" t="s">
        <v>337</v>
      </c>
      <c r="F43" s="676"/>
      <c r="G43" s="677" t="s">
        <v>72</v>
      </c>
      <c r="H43" s="677" t="s">
        <v>55</v>
      </c>
      <c r="I43" s="677" t="s">
        <v>122</v>
      </c>
      <c r="J43" s="682">
        <v>0.01</v>
      </c>
      <c r="K43" s="683">
        <v>1</v>
      </c>
      <c r="L43" s="683">
        <f>SUM(AV43,AX43,AZ43,BB43,BD43,BF43,BH43,BJ43,BL43,BN43)/SUM(AU43,AW43,AY43,BA43,BC43,BE43,BG43,BI43,BK43,BM43)</f>
        <v>0</v>
      </c>
      <c r="M43" s="684">
        <f t="shared" ref="M43:M74" si="6">J43*(L43/K43)</f>
        <v>0</v>
      </c>
      <c r="N43" s="679" t="s">
        <v>225</v>
      </c>
      <c r="O43" s="236"/>
      <c r="P43" s="692"/>
      <c r="Q43" s="238"/>
      <c r="R43" s="719"/>
      <c r="S43" s="238"/>
      <c r="T43" s="719"/>
      <c r="U43" s="241"/>
      <c r="V43" s="724"/>
      <c r="W43" s="241"/>
      <c r="X43" s="769"/>
      <c r="Y43" s="625"/>
      <c r="Z43" s="788"/>
      <c r="AA43" s="248"/>
      <c r="AB43" s="806"/>
      <c r="AC43" s="234"/>
      <c r="AD43" s="722"/>
      <c r="AE43" s="252"/>
      <c r="AF43" s="806"/>
      <c r="AG43" s="240"/>
      <c r="AH43" s="703"/>
      <c r="AI43" s="234"/>
      <c r="AJ43" s="722"/>
      <c r="AK43" s="234"/>
      <c r="AL43" s="883"/>
      <c r="AM43" s="234"/>
      <c r="AN43" s="898"/>
      <c r="AO43" s="247"/>
      <c r="AP43" s="919"/>
      <c r="AQ43" s="225"/>
      <c r="AR43" s="830"/>
      <c r="AS43" s="225"/>
      <c r="AT43" s="830"/>
      <c r="AU43" s="471"/>
      <c r="AV43" s="889"/>
      <c r="AW43" s="471"/>
      <c r="AX43" s="932"/>
      <c r="AY43" s="462"/>
      <c r="AZ43" s="861"/>
      <c r="BA43" s="462"/>
      <c r="BB43" s="861"/>
      <c r="BC43" s="463"/>
      <c r="BD43" s="888"/>
      <c r="BE43" s="463"/>
      <c r="BF43" s="971"/>
      <c r="BG43" s="462">
        <v>50</v>
      </c>
      <c r="BH43" s="861"/>
      <c r="BI43" s="463">
        <v>50</v>
      </c>
      <c r="BJ43" s="877"/>
      <c r="BK43" s="463">
        <v>50</v>
      </c>
      <c r="BL43" s="888"/>
      <c r="BM43" s="463">
        <v>50</v>
      </c>
      <c r="BN43" s="933"/>
      <c r="BO43" s="470"/>
      <c r="BP43" s="904"/>
      <c r="BQ43" s="274"/>
      <c r="BR43" s="1033"/>
      <c r="BS43" s="227"/>
      <c r="BT43" s="722"/>
      <c r="BU43" s="234"/>
      <c r="BV43" s="883"/>
      <c r="BW43" s="235"/>
      <c r="BX43" s="1063"/>
    </row>
    <row r="44" spans="2:76" ht="30" customHeight="1" x14ac:dyDescent="0.45">
      <c r="B44" s="175"/>
      <c r="C44" s="674"/>
      <c r="D44" s="675"/>
      <c r="E44" s="675" t="s">
        <v>338</v>
      </c>
      <c r="F44" s="680"/>
      <c r="G44" s="677" t="s">
        <v>102</v>
      </c>
      <c r="H44" s="677" t="s">
        <v>141</v>
      </c>
      <c r="I44" s="677" t="s">
        <v>122</v>
      </c>
      <c r="J44" s="682">
        <v>0.01</v>
      </c>
      <c r="K44" s="683">
        <v>1</v>
      </c>
      <c r="L44" s="683">
        <f>SUM(AD44,AF44,AH44,AJ44,AL44,AN44,AP44,AR44,AT44,AV44,AX44,AZ44,BB44,BD44,BF44,BH44,BJ44,BL44,BN44,BP44)/SUM(AE44,AG44,AI44,AK44,AM44,AO44,AQ44,AS44,AU44,AW44,AY44,BA44,BC44,BE44,BG44,BI44,BK44,BM44,BO44)</f>
        <v>0.44735000000000003</v>
      </c>
      <c r="M44" s="684">
        <f>J44*(L44/K44)</f>
        <v>4.4735E-3</v>
      </c>
      <c r="N44" s="679" t="s">
        <v>225</v>
      </c>
      <c r="O44" s="453"/>
      <c r="P44" s="696"/>
      <c r="Q44" s="455"/>
      <c r="R44" s="723"/>
      <c r="S44" s="455"/>
      <c r="T44" s="723"/>
      <c r="U44" s="456"/>
      <c r="V44" s="743"/>
      <c r="W44" s="456"/>
      <c r="X44" s="766"/>
      <c r="Y44" s="471"/>
      <c r="Z44" s="791"/>
      <c r="AA44" s="469"/>
      <c r="AB44" s="813"/>
      <c r="AC44" s="471"/>
      <c r="AD44" s="791"/>
      <c r="AE44" s="479"/>
      <c r="AF44" s="813"/>
      <c r="AG44" s="461">
        <v>1000</v>
      </c>
      <c r="AH44" s="861">
        <v>1047</v>
      </c>
      <c r="AI44" s="463">
        <v>1500</v>
      </c>
      <c r="AJ44" s="877">
        <v>1500</v>
      </c>
      <c r="AK44" s="463">
        <v>1500</v>
      </c>
      <c r="AL44" s="888">
        <v>1500</v>
      </c>
      <c r="AM44" s="463">
        <v>1500</v>
      </c>
      <c r="AN44" s="903">
        <v>1500</v>
      </c>
      <c r="AO44" s="461">
        <v>1700</v>
      </c>
      <c r="AP44" s="1391">
        <v>1700</v>
      </c>
      <c r="AQ44" s="463">
        <v>1700</v>
      </c>
      <c r="AR44" s="1392">
        <v>1700</v>
      </c>
      <c r="AS44" s="463">
        <v>1700</v>
      </c>
      <c r="AT44" s="877"/>
      <c r="AU44" s="463">
        <v>1700</v>
      </c>
      <c r="AV44" s="888"/>
      <c r="AW44" s="463">
        <v>1700</v>
      </c>
      <c r="AX44" s="933"/>
      <c r="AY44" s="462">
        <v>1500</v>
      </c>
      <c r="AZ44" s="861"/>
      <c r="BA44" s="462">
        <v>1500</v>
      </c>
      <c r="BB44" s="861"/>
      <c r="BC44" s="463">
        <v>1500</v>
      </c>
      <c r="BD44" s="888"/>
      <c r="BE44" s="463">
        <v>1500</v>
      </c>
      <c r="BF44" s="971"/>
      <c r="BG44" s="470"/>
      <c r="BH44" s="920"/>
      <c r="BI44" s="471"/>
      <c r="BJ44" s="791"/>
      <c r="BK44" s="471"/>
      <c r="BL44" s="889"/>
      <c r="BM44" s="471"/>
      <c r="BN44" s="932"/>
      <c r="BO44" s="470"/>
      <c r="BP44" s="904"/>
      <c r="BQ44" s="473"/>
      <c r="BR44" s="1034"/>
      <c r="BS44" s="470"/>
      <c r="BT44" s="791"/>
      <c r="BU44" s="471"/>
      <c r="BV44" s="889"/>
      <c r="BW44" s="472"/>
      <c r="BX44" s="1066"/>
    </row>
    <row r="45" spans="2:76" ht="30" customHeight="1" x14ac:dyDescent="0.45">
      <c r="B45" s="175"/>
      <c r="C45" s="674"/>
      <c r="D45" s="675"/>
      <c r="E45" s="675" t="s">
        <v>339</v>
      </c>
      <c r="F45" s="680"/>
      <c r="G45" s="677" t="s">
        <v>64</v>
      </c>
      <c r="H45" s="677" t="s">
        <v>83</v>
      </c>
      <c r="I45" s="677" t="s">
        <v>122</v>
      </c>
      <c r="J45" s="682">
        <v>0.01</v>
      </c>
      <c r="K45" s="683">
        <v>1</v>
      </c>
      <c r="L45" s="683">
        <f>SUM(AD45,AF45,AH45,AJ45,AL45,AN45,AP45,AR45,AT45,AV45,AX45,AZ45,BB45,BD45,BF45,BH45,BJ45,BL45,BN45,BP45)/SUM(AE45,AG45,AI45,AK45,AM45,AO45,AQ45,AS45,AU45,AW45,AY45,BA45,BC45,BE45,BG45,BI45,BK45,BM45,BO45)</f>
        <v>0</v>
      </c>
      <c r="M45" s="684">
        <f t="shared" si="6"/>
        <v>0</v>
      </c>
      <c r="N45" s="679" t="s">
        <v>225</v>
      </c>
      <c r="O45" s="453"/>
      <c r="P45" s="696"/>
      <c r="Q45" s="455"/>
      <c r="R45" s="723"/>
      <c r="S45" s="455"/>
      <c r="T45" s="723"/>
      <c r="U45" s="456"/>
      <c r="V45" s="743"/>
      <c r="W45" s="456"/>
      <c r="X45" s="766"/>
      <c r="Y45" s="471"/>
      <c r="Z45" s="791"/>
      <c r="AA45" s="469"/>
      <c r="AB45" s="813"/>
      <c r="AC45" s="471"/>
      <c r="AD45" s="791"/>
      <c r="AE45" s="479"/>
      <c r="AF45" s="813"/>
      <c r="AG45" s="474"/>
      <c r="AH45" s="698"/>
      <c r="AI45" s="471"/>
      <c r="AJ45" s="791"/>
      <c r="AK45" s="471"/>
      <c r="AL45" s="923"/>
      <c r="AM45" s="471"/>
      <c r="AN45" s="1013"/>
      <c r="AO45" s="474"/>
      <c r="AP45" s="920"/>
      <c r="AQ45" s="471"/>
      <c r="AR45" s="791"/>
      <c r="AS45" s="471"/>
      <c r="AT45" s="791"/>
      <c r="AU45" s="471"/>
      <c r="AV45" s="889"/>
      <c r="AW45" s="471"/>
      <c r="AX45" s="932"/>
      <c r="AY45" s="470"/>
      <c r="AZ45" s="920"/>
      <c r="BA45" s="470"/>
      <c r="BB45" s="920"/>
      <c r="BC45" s="463">
        <v>5000</v>
      </c>
      <c r="BD45" s="888"/>
      <c r="BE45" s="463">
        <v>5000</v>
      </c>
      <c r="BF45" s="971"/>
      <c r="BG45" s="462">
        <v>6000</v>
      </c>
      <c r="BH45" s="861"/>
      <c r="BI45" s="463">
        <v>7000</v>
      </c>
      <c r="BJ45" s="877"/>
      <c r="BK45" s="463">
        <v>7000</v>
      </c>
      <c r="BL45" s="888"/>
      <c r="BM45" s="471"/>
      <c r="BN45" s="932"/>
      <c r="BO45" s="470"/>
      <c r="BP45" s="904"/>
      <c r="BQ45" s="473"/>
      <c r="BR45" s="1034"/>
      <c r="BS45" s="470"/>
      <c r="BT45" s="791"/>
      <c r="BU45" s="471"/>
      <c r="BV45" s="889"/>
      <c r="BW45" s="472"/>
      <c r="BX45" s="1066"/>
    </row>
    <row r="46" spans="2:76" ht="30" customHeight="1" x14ac:dyDescent="0.45">
      <c r="B46" s="175"/>
      <c r="C46" s="140"/>
      <c r="D46" s="140" t="s">
        <v>340</v>
      </c>
      <c r="E46" s="140"/>
      <c r="F46" s="142"/>
      <c r="G46" s="95" t="s">
        <v>269</v>
      </c>
      <c r="H46" s="95" t="s">
        <v>270</v>
      </c>
      <c r="I46" s="14" t="s">
        <v>118</v>
      </c>
      <c r="J46" s="87">
        <f>SUM(J47:J49)</f>
        <v>0.03</v>
      </c>
      <c r="K46" s="141">
        <f>SUM(K47:K49)/3</f>
        <v>1</v>
      </c>
      <c r="L46" s="141">
        <f>SUM(L47:L49)/3</f>
        <v>0.57671957671957663</v>
      </c>
      <c r="M46" s="82">
        <f>J46*(L46/K46)</f>
        <v>1.7301587301587297E-2</v>
      </c>
      <c r="N46" s="125"/>
      <c r="O46" s="236"/>
      <c r="P46" s="692"/>
      <c r="Q46" s="238"/>
      <c r="R46" s="719"/>
      <c r="S46" s="238"/>
      <c r="T46" s="719"/>
      <c r="U46" s="239"/>
      <c r="V46" s="740"/>
      <c r="W46" s="249"/>
      <c r="X46" s="767"/>
      <c r="Y46" s="625"/>
      <c r="Z46" s="788"/>
      <c r="AA46" s="231"/>
      <c r="AB46" s="807"/>
      <c r="AC46" s="225"/>
      <c r="AD46" s="830"/>
      <c r="AE46" s="614"/>
      <c r="AF46" s="807"/>
      <c r="AG46" s="247"/>
      <c r="AH46" s="703"/>
      <c r="AI46" s="225"/>
      <c r="AJ46" s="830"/>
      <c r="AK46" s="227"/>
      <c r="AL46" s="883"/>
      <c r="AM46" s="225"/>
      <c r="AN46" s="898"/>
      <c r="AO46" s="247"/>
      <c r="AP46" s="919"/>
      <c r="AQ46" s="225"/>
      <c r="AR46" s="830"/>
      <c r="AS46" s="225"/>
      <c r="AT46" s="830"/>
      <c r="AU46" s="225"/>
      <c r="AV46" s="887"/>
      <c r="AW46" s="225"/>
      <c r="AX46" s="934"/>
      <c r="AY46" s="227"/>
      <c r="AZ46" s="919"/>
      <c r="BA46" s="227"/>
      <c r="BB46" s="919"/>
      <c r="BC46" s="225"/>
      <c r="BD46" s="887"/>
      <c r="BE46" s="225"/>
      <c r="BF46" s="972"/>
      <c r="BG46" s="227"/>
      <c r="BH46" s="919"/>
      <c r="BI46" s="225"/>
      <c r="BJ46" s="830"/>
      <c r="BK46" s="225"/>
      <c r="BL46" s="887"/>
      <c r="BM46" s="225"/>
      <c r="BN46" s="934"/>
      <c r="BO46" s="227"/>
      <c r="BP46" s="902"/>
      <c r="BQ46" s="274"/>
      <c r="BR46" s="1033"/>
      <c r="BS46" s="227"/>
      <c r="BT46" s="830"/>
      <c r="BU46" s="225"/>
      <c r="BV46" s="887"/>
      <c r="BW46" s="226"/>
      <c r="BX46" s="1067"/>
    </row>
    <row r="47" spans="2:76" ht="30" customHeight="1" x14ac:dyDescent="0.45">
      <c r="B47" s="175"/>
      <c r="C47" s="49"/>
      <c r="D47" s="49"/>
      <c r="E47" s="49" t="s">
        <v>341</v>
      </c>
      <c r="F47" s="50"/>
      <c r="G47" s="51" t="s">
        <v>70</v>
      </c>
      <c r="H47" s="51" t="s">
        <v>104</v>
      </c>
      <c r="I47" s="51" t="s">
        <v>118</v>
      </c>
      <c r="J47" s="88">
        <v>0.01</v>
      </c>
      <c r="K47" s="512">
        <v>1</v>
      </c>
      <c r="L47" s="53">
        <f>SUM(R47,T47,V47,X47,Z47,AB47,AD47,AF47,AH47,AJ47,AL47,AN47,AP47,AR47,AT47,AV47,AX47,AZ47,BB47,BD47,BF47,BH47,BJ47,BL47,BN47,BP47,BR47)/SUM(Q47,S47,U47,W47,Y47,AA47,AC47,AE47,AG47,AI47,AK47,AM47,AO47,AQ47,AS47,AU47,AW47,AY47,BA47,BC47,BE47,BG47,BI47,BK47,BM47,BO47,BQ47)</f>
        <v>1</v>
      </c>
      <c r="M47" s="94">
        <f>J47*(L47/K47)</f>
        <v>0.01</v>
      </c>
      <c r="N47" s="526" t="s">
        <v>353</v>
      </c>
      <c r="O47" s="236"/>
      <c r="P47" s="692"/>
      <c r="Q47" s="238"/>
      <c r="R47" s="719"/>
      <c r="S47" s="238"/>
      <c r="T47" s="719"/>
      <c r="U47" s="239"/>
      <c r="V47" s="740"/>
      <c r="W47" s="249"/>
      <c r="X47" s="767"/>
      <c r="Y47" s="625"/>
      <c r="Z47" s="733"/>
      <c r="AA47" s="664"/>
      <c r="AB47" s="808"/>
      <c r="AC47" s="626">
        <v>0.16</v>
      </c>
      <c r="AD47" s="721">
        <v>0.16</v>
      </c>
      <c r="AE47" s="488">
        <v>0.17</v>
      </c>
      <c r="AF47" s="811">
        <v>0.17</v>
      </c>
      <c r="AG47" s="484">
        <v>0.17</v>
      </c>
      <c r="AH47" s="860">
        <v>0.17</v>
      </c>
      <c r="AI47" s="626">
        <v>0.17</v>
      </c>
      <c r="AJ47" s="721">
        <v>0.17</v>
      </c>
      <c r="AK47" s="490">
        <v>0.17</v>
      </c>
      <c r="AL47" s="890">
        <v>0.17</v>
      </c>
      <c r="AM47" s="626">
        <v>0.16</v>
      </c>
      <c r="AN47" s="905">
        <v>0.16</v>
      </c>
      <c r="AO47" s="665"/>
      <c r="AP47" s="709"/>
      <c r="AQ47" s="633"/>
      <c r="AR47" s="733"/>
      <c r="AS47" s="633"/>
      <c r="AT47" s="830"/>
      <c r="AU47" s="225"/>
      <c r="AV47" s="887"/>
      <c r="AW47" s="225"/>
      <c r="AX47" s="934"/>
      <c r="AY47" s="227"/>
      <c r="AZ47" s="919"/>
      <c r="BA47" s="227"/>
      <c r="BB47" s="919"/>
      <c r="BC47" s="225"/>
      <c r="BD47" s="887"/>
      <c r="BE47" s="225"/>
      <c r="BF47" s="972"/>
      <c r="BG47" s="227"/>
      <c r="BH47" s="919"/>
      <c r="BI47" s="225"/>
      <c r="BJ47" s="830"/>
      <c r="BK47" s="225"/>
      <c r="BL47" s="887"/>
      <c r="BM47" s="225"/>
      <c r="BN47" s="934"/>
      <c r="BO47" s="227"/>
      <c r="BP47" s="902"/>
      <c r="BQ47" s="274"/>
      <c r="BR47" s="1033"/>
      <c r="BS47" s="227"/>
      <c r="BT47" s="830"/>
      <c r="BU47" s="225"/>
      <c r="BV47" s="887"/>
      <c r="BW47" s="226"/>
      <c r="BX47" s="1067"/>
    </row>
    <row r="48" spans="2:76" ht="30" customHeight="1" x14ac:dyDescent="0.45">
      <c r="B48" s="175"/>
      <c r="C48" s="49"/>
      <c r="D48" s="49"/>
      <c r="E48" s="49" t="s">
        <v>342</v>
      </c>
      <c r="F48" s="50"/>
      <c r="G48" s="51" t="s">
        <v>137</v>
      </c>
      <c r="H48" s="51" t="s">
        <v>138</v>
      </c>
      <c r="I48" s="51" t="s">
        <v>118</v>
      </c>
      <c r="J48" s="88">
        <v>0.01</v>
      </c>
      <c r="K48" s="512">
        <v>1</v>
      </c>
      <c r="L48" s="53">
        <f>SUM(R48,T48,V48,X48,Z48,AB48,AD48,AF48,AH48,AJ48,AL48,AN48,AP48,AR48,AT48,AV48,AX48,AZ48,BB48,BD48,BF48,BH48,BJ48,BL48,BN48,BP48,BR48)/SUM(Q48,S48,U48,W48,Y48,AA48,AC48,AE48,AG48,AI48,AK48,AM48,AO48,AQ48,AS48,AU48,AW48,AY48,BA48,BC48,BE48,BG48,BI48,BK48,BM48,BO48,BQ48)</f>
        <v>0.2857142857142857</v>
      </c>
      <c r="M48" s="94">
        <f t="shared" si="6"/>
        <v>2.8571428571428571E-3</v>
      </c>
      <c r="N48" s="526" t="s">
        <v>353</v>
      </c>
      <c r="O48" s="236"/>
      <c r="P48" s="692"/>
      <c r="Q48" s="238"/>
      <c r="R48" s="719"/>
      <c r="S48" s="238"/>
      <c r="T48" s="719"/>
      <c r="U48" s="239"/>
      <c r="V48" s="740"/>
      <c r="W48" s="249"/>
      <c r="X48" s="767"/>
      <c r="Y48" s="625"/>
      <c r="Z48" s="788"/>
      <c r="AA48" s="231"/>
      <c r="AB48" s="807"/>
      <c r="AC48" s="225"/>
      <c r="AD48" s="830"/>
      <c r="AE48" s="614"/>
      <c r="AF48" s="807"/>
      <c r="AG48" s="247"/>
      <c r="AH48" s="703"/>
      <c r="AI48" s="225"/>
      <c r="AJ48" s="722"/>
      <c r="AK48" s="223">
        <v>1</v>
      </c>
      <c r="AL48" s="891">
        <v>1</v>
      </c>
      <c r="AM48" s="221">
        <v>1</v>
      </c>
      <c r="AN48" s="906">
        <v>1</v>
      </c>
      <c r="AO48" s="222">
        <v>1</v>
      </c>
      <c r="AP48" s="862"/>
      <c r="AQ48" s="221">
        <v>1</v>
      </c>
      <c r="AR48" s="832"/>
      <c r="AS48" s="221">
        <v>1</v>
      </c>
      <c r="AT48" s="832"/>
      <c r="AU48" s="221">
        <v>1</v>
      </c>
      <c r="AV48" s="891"/>
      <c r="AW48" s="221">
        <v>1</v>
      </c>
      <c r="AX48" s="935"/>
      <c r="AY48" s="227"/>
      <c r="AZ48" s="919"/>
      <c r="BA48" s="227"/>
      <c r="BB48" s="919"/>
      <c r="BC48" s="225"/>
      <c r="BD48" s="887"/>
      <c r="BE48" s="225"/>
      <c r="BF48" s="972"/>
      <c r="BG48" s="227"/>
      <c r="BH48" s="919"/>
      <c r="BI48" s="225"/>
      <c r="BJ48" s="830"/>
      <c r="BK48" s="225"/>
      <c r="BL48" s="887"/>
      <c r="BM48" s="225"/>
      <c r="BN48" s="934"/>
      <c r="BO48" s="227"/>
      <c r="BP48" s="902"/>
      <c r="BQ48" s="274"/>
      <c r="BR48" s="1033"/>
      <c r="BS48" s="227"/>
      <c r="BT48" s="830"/>
      <c r="BU48" s="225"/>
      <c r="BV48" s="887"/>
      <c r="BW48" s="226"/>
      <c r="BX48" s="1067"/>
    </row>
    <row r="49" spans="2:76" ht="30" customHeight="1" x14ac:dyDescent="0.45">
      <c r="B49" s="175"/>
      <c r="C49" s="49"/>
      <c r="D49" s="49"/>
      <c r="E49" s="49" t="s">
        <v>343</v>
      </c>
      <c r="F49" s="50"/>
      <c r="G49" s="51" t="s">
        <v>67</v>
      </c>
      <c r="H49" s="51" t="s">
        <v>139</v>
      </c>
      <c r="I49" s="51" t="s">
        <v>118</v>
      </c>
      <c r="J49" s="88">
        <v>0.01</v>
      </c>
      <c r="K49" s="512">
        <v>1</v>
      </c>
      <c r="L49" s="53">
        <f>SUM(R49,T49,V49,X49,Z49,AB49,AD49,AF49,AH49,AJ49,AL49,AN49,AP49,AR49,AT49,AV49,AX49,AZ49,BB49,BD49,BF49,BH49,BJ49,BL49,BN49,BP49,BR49)/SUM(Q49,S49,U49,W49,Y49,AA49,AC49,AE49,AG49,AI49,AK49,AM49,AO49,AQ49,AS49,AU49,AW49,AY49,BA49,BC49,BE49,BG49,BI49,BK49,BM49,BO49,BQ49)</f>
        <v>0.44444444444444442</v>
      </c>
      <c r="M49" s="94">
        <f t="shared" si="6"/>
        <v>4.4444444444444444E-3</v>
      </c>
      <c r="N49" s="526" t="s">
        <v>354</v>
      </c>
      <c r="O49" s="236"/>
      <c r="P49" s="692"/>
      <c r="Q49" s="238"/>
      <c r="R49" s="719"/>
      <c r="S49" s="238"/>
      <c r="T49" s="719"/>
      <c r="U49" s="239"/>
      <c r="V49" s="740"/>
      <c r="W49" s="249"/>
      <c r="X49" s="767"/>
      <c r="Y49" s="625"/>
      <c r="Z49" s="788"/>
      <c r="AA49" s="229">
        <v>1</v>
      </c>
      <c r="AB49" s="814">
        <v>1</v>
      </c>
      <c r="AC49" s="221"/>
      <c r="AD49" s="832"/>
      <c r="AE49" s="615">
        <v>1</v>
      </c>
      <c r="AF49" s="814">
        <v>1</v>
      </c>
      <c r="AG49" s="222"/>
      <c r="AH49" s="862"/>
      <c r="AI49" s="221">
        <v>1</v>
      </c>
      <c r="AJ49" s="832">
        <v>1</v>
      </c>
      <c r="AK49" s="223"/>
      <c r="AL49" s="891"/>
      <c r="AM49" s="221">
        <v>1</v>
      </c>
      <c r="AN49" s="906">
        <v>1</v>
      </c>
      <c r="AO49" s="222"/>
      <c r="AP49" s="862"/>
      <c r="AQ49" s="221">
        <v>1</v>
      </c>
      <c r="AR49" s="832"/>
      <c r="AS49" s="221"/>
      <c r="AT49" s="832"/>
      <c r="AU49" s="221">
        <v>1</v>
      </c>
      <c r="AV49" s="891"/>
      <c r="AW49" s="221"/>
      <c r="AX49" s="935"/>
      <c r="AY49" s="223">
        <v>1</v>
      </c>
      <c r="AZ49" s="862"/>
      <c r="BA49" s="223"/>
      <c r="BB49" s="862"/>
      <c r="BC49" s="221">
        <v>1</v>
      </c>
      <c r="BD49" s="891"/>
      <c r="BE49" s="221"/>
      <c r="BF49" s="973"/>
      <c r="BG49" s="223">
        <v>1</v>
      </c>
      <c r="BH49" s="862"/>
      <c r="BI49" s="225"/>
      <c r="BJ49" s="830"/>
      <c r="BK49" s="225"/>
      <c r="BL49" s="887"/>
      <c r="BM49" s="225"/>
      <c r="BN49" s="934"/>
      <c r="BO49" s="227"/>
      <c r="BP49" s="902"/>
      <c r="BQ49" s="274"/>
      <c r="BR49" s="1033"/>
      <c r="BS49" s="227"/>
      <c r="BT49" s="830"/>
      <c r="BU49" s="225"/>
      <c r="BV49" s="887"/>
      <c r="BW49" s="226"/>
      <c r="BX49" s="1067"/>
    </row>
    <row r="50" spans="2:76" ht="30" customHeight="1" x14ac:dyDescent="0.45">
      <c r="B50" s="175"/>
      <c r="C50" s="12"/>
      <c r="D50" s="12" t="s">
        <v>344</v>
      </c>
      <c r="E50" s="12"/>
      <c r="F50" s="13"/>
      <c r="G50" s="14" t="s">
        <v>102</v>
      </c>
      <c r="H50" s="143" t="s">
        <v>136</v>
      </c>
      <c r="I50" s="14" t="s">
        <v>118</v>
      </c>
      <c r="J50" s="87">
        <f>SUM(J51:J52)</f>
        <v>4.4999999999999998E-2</v>
      </c>
      <c r="K50" s="141">
        <f>SUM(K51:K52)/2</f>
        <v>1</v>
      </c>
      <c r="L50" s="141">
        <f>SUM(L51:L52)/2</f>
        <v>0.23529411764705882</v>
      </c>
      <c r="M50" s="82">
        <f>J50*(L50/K50)</f>
        <v>1.0588235294117647E-2</v>
      </c>
      <c r="N50" s="125" t="s">
        <v>225</v>
      </c>
      <c r="O50" s="236"/>
      <c r="P50" s="692"/>
      <c r="Q50" s="238"/>
      <c r="R50" s="719"/>
      <c r="S50" s="238"/>
      <c r="T50" s="719"/>
      <c r="U50" s="239"/>
      <c r="V50" s="740"/>
      <c r="W50" s="249"/>
      <c r="X50" s="767"/>
      <c r="Y50" s="625"/>
      <c r="Z50" s="788"/>
      <c r="AA50" s="231"/>
      <c r="AB50" s="807"/>
      <c r="AC50" s="225"/>
      <c r="AD50" s="830"/>
      <c r="AE50" s="614"/>
      <c r="AF50" s="807"/>
      <c r="AG50" s="244"/>
      <c r="AH50" s="858"/>
      <c r="AI50" s="246"/>
      <c r="AJ50" s="789"/>
      <c r="AK50" s="245"/>
      <c r="AL50" s="885"/>
      <c r="AM50" s="246"/>
      <c r="AN50" s="900"/>
      <c r="AO50" s="244"/>
      <c r="AP50" s="858"/>
      <c r="AQ50" s="246"/>
      <c r="AR50" s="789"/>
      <c r="AS50" s="246"/>
      <c r="AT50" s="789"/>
      <c r="AU50" s="246"/>
      <c r="AV50" s="885"/>
      <c r="AW50" s="246"/>
      <c r="AX50" s="930"/>
      <c r="AY50" s="245"/>
      <c r="AZ50" s="858"/>
      <c r="BA50" s="245"/>
      <c r="BB50" s="858"/>
      <c r="BC50" s="246"/>
      <c r="BD50" s="885"/>
      <c r="BE50" s="246"/>
      <c r="BF50" s="969"/>
      <c r="BG50" s="245"/>
      <c r="BH50" s="858"/>
      <c r="BI50" s="246"/>
      <c r="BJ50" s="789"/>
      <c r="BK50" s="246"/>
      <c r="BL50" s="885"/>
      <c r="BM50" s="246"/>
      <c r="BN50" s="930"/>
      <c r="BO50" s="227"/>
      <c r="BP50" s="902"/>
      <c r="BQ50" s="274"/>
      <c r="BR50" s="1033"/>
      <c r="BS50" s="227"/>
      <c r="BT50" s="830"/>
      <c r="BU50" s="225"/>
      <c r="BV50" s="887"/>
      <c r="BW50" s="226"/>
      <c r="BX50" s="1067"/>
    </row>
    <row r="51" spans="2:76" ht="30" customHeight="1" x14ac:dyDescent="0.45">
      <c r="B51" s="175"/>
      <c r="C51" s="572"/>
      <c r="D51" s="573"/>
      <c r="E51" s="49" t="s">
        <v>345</v>
      </c>
      <c r="F51" s="50"/>
      <c r="G51" s="51" t="s">
        <v>102</v>
      </c>
      <c r="H51" s="525" t="s">
        <v>136</v>
      </c>
      <c r="I51" s="51" t="s">
        <v>118</v>
      </c>
      <c r="J51" s="574">
        <v>2.5000000000000001E-2</v>
      </c>
      <c r="K51" s="537">
        <v>1</v>
      </c>
      <c r="L51" s="53">
        <f>SUM(R51,T51,V51,X51,Z51,AB51,AD51,AF51,AH51,AJ51,AL51,AN51,AP51,AR51,AT51,AV51,AX51,AZ51,BB51,BD51,BF51,BH51,BJ51,BL51,BN51,BP51,BR51)/SUM(Q51,S51,U51,W51,Y51,AA51,AC51,AE51,AG51,AI51,AK51,AM51,AO51,AQ51,AS51,AU51,AW51,AY51,BA51,BC51,BE51,BG51,BI51,BK51,BM51,BO51,BQ51)</f>
        <v>0.23529411764705882</v>
      </c>
      <c r="M51" s="94">
        <f>J51*(L51/K51)</f>
        <v>5.8823529411764705E-3</v>
      </c>
      <c r="N51" s="526" t="s">
        <v>355</v>
      </c>
      <c r="O51" s="236"/>
      <c r="P51" s="692"/>
      <c r="Q51" s="238"/>
      <c r="R51" s="719"/>
      <c r="S51" s="238"/>
      <c r="T51" s="719"/>
      <c r="U51" s="239"/>
      <c r="V51" s="740"/>
      <c r="W51" s="239"/>
      <c r="X51" s="767"/>
      <c r="Y51" s="625"/>
      <c r="Z51" s="788"/>
      <c r="AA51" s="231"/>
      <c r="AB51" s="807"/>
      <c r="AC51" s="225"/>
      <c r="AD51" s="830"/>
      <c r="AE51" s="614"/>
      <c r="AF51" s="807"/>
      <c r="AG51" s="222">
        <v>1</v>
      </c>
      <c r="AH51" s="862">
        <v>1</v>
      </c>
      <c r="AI51" s="221">
        <v>1</v>
      </c>
      <c r="AJ51" s="832">
        <v>1</v>
      </c>
      <c r="AK51" s="223">
        <v>1</v>
      </c>
      <c r="AL51" s="891">
        <v>1</v>
      </c>
      <c r="AM51" s="221">
        <v>1</v>
      </c>
      <c r="AN51" s="906">
        <v>1</v>
      </c>
      <c r="AO51" s="222">
        <v>1</v>
      </c>
      <c r="AP51" s="862"/>
      <c r="AQ51" s="221">
        <v>1</v>
      </c>
      <c r="AR51" s="832"/>
      <c r="AS51" s="221">
        <v>1</v>
      </c>
      <c r="AT51" s="832"/>
      <c r="AU51" s="221">
        <v>1</v>
      </c>
      <c r="AV51" s="891"/>
      <c r="AW51" s="221">
        <v>1</v>
      </c>
      <c r="AX51" s="935"/>
      <c r="AY51" s="223">
        <v>1</v>
      </c>
      <c r="AZ51" s="862"/>
      <c r="BA51" s="223">
        <v>1</v>
      </c>
      <c r="BB51" s="862"/>
      <c r="BC51" s="221">
        <v>1</v>
      </c>
      <c r="BD51" s="891"/>
      <c r="BE51" s="221">
        <v>1</v>
      </c>
      <c r="BF51" s="973"/>
      <c r="BG51" s="223">
        <v>1</v>
      </c>
      <c r="BH51" s="862"/>
      <c r="BI51" s="221">
        <v>1</v>
      </c>
      <c r="BJ51" s="832"/>
      <c r="BK51" s="221">
        <v>1</v>
      </c>
      <c r="BL51" s="891"/>
      <c r="BM51" s="221">
        <v>1</v>
      </c>
      <c r="BN51" s="935"/>
      <c r="BO51" s="227"/>
      <c r="BP51" s="902"/>
      <c r="BQ51" s="274"/>
      <c r="BR51" s="1033"/>
      <c r="BS51" s="227"/>
      <c r="BT51" s="830"/>
      <c r="BU51" s="225"/>
      <c r="BV51" s="887"/>
      <c r="BW51" s="226"/>
      <c r="BX51" s="1067"/>
    </row>
    <row r="52" spans="2:76" ht="30" customHeight="1" x14ac:dyDescent="0.45">
      <c r="B52" s="175"/>
      <c r="C52" s="575"/>
      <c r="D52" s="188"/>
      <c r="E52" s="575" t="s">
        <v>346</v>
      </c>
      <c r="F52" s="576"/>
      <c r="G52" s="51" t="s">
        <v>102</v>
      </c>
      <c r="H52" s="525" t="s">
        <v>283</v>
      </c>
      <c r="I52" s="51" t="s">
        <v>118</v>
      </c>
      <c r="J52" s="574">
        <v>0.02</v>
      </c>
      <c r="K52" s="537">
        <v>1</v>
      </c>
      <c r="L52" s="53">
        <f>SUM(R52,T52,V52,X52,Z52,AB52,AD52,AF52,AH52,AJ52,AL52,AN52,AP52,AR52,AT52,AV52,AX52,AZ52,BB52,BD52,BF52,BH52,BJ52,BL52,BN52,BP52,BR52)/SUM(Q52,S52,U52,W52,Y52,AA52,AC52,AE52,AG52,AI52,AK52,AM52,AO52,AQ52,AS52,AU52,AW52,AY52,BA52,BC52,BE52,BG52,BI52,BK52,BM52,BO52,BQ52)</f>
        <v>0.23529411764705882</v>
      </c>
      <c r="M52" s="94">
        <f t="shared" si="6"/>
        <v>4.7058823529411769E-3</v>
      </c>
      <c r="N52" s="526" t="s">
        <v>356</v>
      </c>
      <c r="O52" s="236"/>
      <c r="P52" s="692"/>
      <c r="Q52" s="238"/>
      <c r="R52" s="719"/>
      <c r="S52" s="238"/>
      <c r="T52" s="719"/>
      <c r="U52" s="239"/>
      <c r="V52" s="740"/>
      <c r="W52" s="239"/>
      <c r="X52" s="767"/>
      <c r="Y52" s="625"/>
      <c r="Z52" s="788"/>
      <c r="AA52" s="231"/>
      <c r="AB52" s="807"/>
      <c r="AC52" s="225"/>
      <c r="AD52" s="830"/>
      <c r="AE52" s="614"/>
      <c r="AF52" s="807"/>
      <c r="AG52" s="222">
        <v>1</v>
      </c>
      <c r="AH52" s="862">
        <v>1</v>
      </c>
      <c r="AI52" s="221">
        <v>1</v>
      </c>
      <c r="AJ52" s="832">
        <v>1</v>
      </c>
      <c r="AK52" s="223">
        <v>1</v>
      </c>
      <c r="AL52" s="891">
        <v>1</v>
      </c>
      <c r="AM52" s="221">
        <v>1</v>
      </c>
      <c r="AN52" s="906">
        <v>1</v>
      </c>
      <c r="AO52" s="222">
        <v>1</v>
      </c>
      <c r="AP52" s="862"/>
      <c r="AQ52" s="221">
        <v>1</v>
      </c>
      <c r="AR52" s="832"/>
      <c r="AS52" s="221">
        <v>1</v>
      </c>
      <c r="AT52" s="832"/>
      <c r="AU52" s="221">
        <v>1</v>
      </c>
      <c r="AV52" s="891"/>
      <c r="AW52" s="221">
        <v>1</v>
      </c>
      <c r="AX52" s="935"/>
      <c r="AY52" s="223">
        <v>1</v>
      </c>
      <c r="AZ52" s="862"/>
      <c r="BA52" s="223">
        <v>1</v>
      </c>
      <c r="BB52" s="862"/>
      <c r="BC52" s="221">
        <v>1</v>
      </c>
      <c r="BD52" s="891"/>
      <c r="BE52" s="221">
        <v>1</v>
      </c>
      <c r="BF52" s="973"/>
      <c r="BG52" s="223">
        <v>1</v>
      </c>
      <c r="BH52" s="862"/>
      <c r="BI52" s="221">
        <v>1</v>
      </c>
      <c r="BJ52" s="832"/>
      <c r="BK52" s="221">
        <v>1</v>
      </c>
      <c r="BL52" s="891"/>
      <c r="BM52" s="221">
        <v>1</v>
      </c>
      <c r="BN52" s="935"/>
      <c r="BO52" s="227"/>
      <c r="BP52" s="902"/>
      <c r="BQ52" s="274"/>
      <c r="BR52" s="1033"/>
      <c r="BS52" s="227"/>
      <c r="BT52" s="830"/>
      <c r="BU52" s="225"/>
      <c r="BV52" s="887"/>
      <c r="BW52" s="226"/>
      <c r="BX52" s="1067"/>
    </row>
    <row r="53" spans="2:76" ht="30" customHeight="1" x14ac:dyDescent="0.45">
      <c r="B53" s="175"/>
      <c r="C53" s="12"/>
      <c r="D53" s="12" t="s">
        <v>347</v>
      </c>
      <c r="E53" s="577"/>
      <c r="F53" s="13"/>
      <c r="G53" s="14" t="s">
        <v>102</v>
      </c>
      <c r="H53" s="143" t="s">
        <v>317</v>
      </c>
      <c r="I53" s="14" t="s">
        <v>118</v>
      </c>
      <c r="J53" s="87">
        <v>5.0000000000000001E-3</v>
      </c>
      <c r="K53" s="141">
        <v>1</v>
      </c>
      <c r="L53" s="141">
        <f>SUM(AB53,AD53,AF53,AH53,AJ53,AL53,AN53,AP53,AR53,AT53,AV53,AX53,AZ53,BB53,BD53,BF53,BH53,BJ53,BL53,BN53)/SUM(AA53,AC53,AE53,AG53,AI53,AK53,AM53,AO53,AQ53,AS53,AU53,AW53,AY53,BA53,BC53,BE53,BG53,BI53,BK53,BM53)</f>
        <v>0.22222222222222221</v>
      </c>
      <c r="M53" s="82">
        <f>J53*(L53/K53)</f>
        <v>1.1111111111111111E-3</v>
      </c>
      <c r="N53" s="125" t="s">
        <v>357</v>
      </c>
      <c r="O53" s="236"/>
      <c r="P53" s="692"/>
      <c r="Q53" s="238"/>
      <c r="R53" s="719"/>
      <c r="S53" s="238"/>
      <c r="T53" s="719"/>
      <c r="U53" s="239"/>
      <c r="V53" s="740"/>
      <c r="W53" s="239"/>
      <c r="X53" s="769"/>
      <c r="Y53" s="625"/>
      <c r="Z53" s="788"/>
      <c r="AA53" s="248"/>
      <c r="AB53" s="806"/>
      <c r="AC53" s="225"/>
      <c r="AD53" s="830"/>
      <c r="AE53" s="614"/>
      <c r="AF53" s="807"/>
      <c r="AG53" s="222">
        <v>1</v>
      </c>
      <c r="AH53" s="862">
        <v>1</v>
      </c>
      <c r="AI53" s="221"/>
      <c r="AJ53" s="832"/>
      <c r="AK53" s="223">
        <v>1</v>
      </c>
      <c r="AL53" s="891">
        <v>1</v>
      </c>
      <c r="AM53" s="221"/>
      <c r="AN53" s="906"/>
      <c r="AO53" s="222">
        <v>1</v>
      </c>
      <c r="AP53" s="862"/>
      <c r="AQ53" s="221"/>
      <c r="AR53" s="832"/>
      <c r="AS53" s="221">
        <v>1</v>
      </c>
      <c r="AT53" s="832"/>
      <c r="AU53" s="221"/>
      <c r="AV53" s="891"/>
      <c r="AW53" s="221">
        <v>1</v>
      </c>
      <c r="AX53" s="935"/>
      <c r="AY53" s="223"/>
      <c r="AZ53" s="862"/>
      <c r="BA53" s="223">
        <v>1</v>
      </c>
      <c r="BB53" s="862"/>
      <c r="BC53" s="221"/>
      <c r="BD53" s="891"/>
      <c r="BE53" s="221">
        <v>1</v>
      </c>
      <c r="BF53" s="973"/>
      <c r="BG53" s="223"/>
      <c r="BH53" s="862"/>
      <c r="BI53" s="221">
        <v>1</v>
      </c>
      <c r="BJ53" s="832"/>
      <c r="BK53" s="221"/>
      <c r="BL53" s="891"/>
      <c r="BM53" s="221">
        <v>1</v>
      </c>
      <c r="BN53" s="935"/>
      <c r="BO53" s="233"/>
      <c r="BP53" s="898"/>
      <c r="BQ53" s="273"/>
      <c r="BR53" s="1030"/>
      <c r="BS53" s="233"/>
      <c r="BT53" s="722"/>
      <c r="BU53" s="234"/>
      <c r="BV53" s="883"/>
      <c r="BW53" s="235"/>
      <c r="BX53" s="1063"/>
    </row>
    <row r="54" spans="2:76" ht="30" customHeight="1" x14ac:dyDescent="0.45">
      <c r="B54" s="175"/>
      <c r="C54" s="46">
        <v>2.2999999999999998</v>
      </c>
      <c r="D54" s="46" t="s">
        <v>50</v>
      </c>
      <c r="E54" s="46"/>
      <c r="F54" s="46"/>
      <c r="G54" s="618" t="s">
        <v>313</v>
      </c>
      <c r="H54" s="619" t="s">
        <v>319</v>
      </c>
      <c r="I54" s="14" t="s">
        <v>122</v>
      </c>
      <c r="J54" s="86">
        <f>SUM(J55,J61,J67,J73)</f>
        <v>0.05</v>
      </c>
      <c r="K54" s="96">
        <f>SUM(K55,K61,K67,K73)/4</f>
        <v>1</v>
      </c>
      <c r="L54" s="96">
        <f>SUM(L55,L61,L67,L73)/4</f>
        <v>0.31111538461538457</v>
      </c>
      <c r="M54" s="81">
        <f t="shared" si="6"/>
        <v>1.5555769230769229E-2</v>
      </c>
      <c r="N54" s="123"/>
      <c r="O54" s="236"/>
      <c r="P54" s="692"/>
      <c r="Q54" s="238"/>
      <c r="R54" s="719"/>
      <c r="S54" s="238"/>
      <c r="T54" s="719"/>
      <c r="U54" s="239"/>
      <c r="V54" s="740"/>
      <c r="W54" s="239"/>
      <c r="X54" s="769"/>
      <c r="Y54" s="625"/>
      <c r="Z54" s="788"/>
      <c r="AA54" s="248"/>
      <c r="AB54" s="806"/>
      <c r="AC54" s="225"/>
      <c r="AD54" s="830"/>
      <c r="AE54" s="614"/>
      <c r="AF54" s="807"/>
      <c r="AG54" s="247"/>
      <c r="AH54" s="703"/>
      <c r="AI54" s="225"/>
      <c r="AJ54" s="722"/>
      <c r="AK54" s="227"/>
      <c r="AL54" s="887"/>
      <c r="AM54" s="225"/>
      <c r="AN54" s="902"/>
      <c r="AO54" s="247"/>
      <c r="AP54" s="919"/>
      <c r="AQ54" s="225"/>
      <c r="AR54" s="830"/>
      <c r="AS54" s="225"/>
      <c r="AT54" s="830"/>
      <c r="AU54" s="225"/>
      <c r="AV54" s="887"/>
      <c r="AW54" s="225"/>
      <c r="AX54" s="934"/>
      <c r="AY54" s="233"/>
      <c r="AZ54" s="703"/>
      <c r="BA54" s="233"/>
      <c r="BB54" s="703"/>
      <c r="BC54" s="234"/>
      <c r="BD54" s="883"/>
      <c r="BE54" s="234"/>
      <c r="BF54" s="967"/>
      <c r="BG54" s="233"/>
      <c r="BH54" s="703"/>
      <c r="BI54" s="234"/>
      <c r="BJ54" s="722"/>
      <c r="BK54" s="234"/>
      <c r="BL54" s="883"/>
      <c r="BM54" s="234"/>
      <c r="BN54" s="928"/>
      <c r="BO54" s="233"/>
      <c r="BP54" s="898"/>
      <c r="BQ54" s="273"/>
      <c r="BR54" s="1030"/>
      <c r="BS54" s="233"/>
      <c r="BT54" s="722"/>
      <c r="BU54" s="234"/>
      <c r="BV54" s="883"/>
      <c r="BW54" s="235"/>
      <c r="BX54" s="1063"/>
    </row>
    <row r="55" spans="2:76" ht="30" customHeight="1" x14ac:dyDescent="0.45">
      <c r="B55" s="175"/>
      <c r="C55" s="12"/>
      <c r="D55" s="12" t="s">
        <v>372</v>
      </c>
      <c r="E55" s="12"/>
      <c r="F55" s="13"/>
      <c r="G55" s="95" t="s">
        <v>268</v>
      </c>
      <c r="H55" s="95" t="s">
        <v>249</v>
      </c>
      <c r="I55" s="14" t="s">
        <v>122</v>
      </c>
      <c r="J55" s="87">
        <f>SUM(J56:J60)</f>
        <v>8.0000000000000002E-3</v>
      </c>
      <c r="K55" s="99">
        <f>SUM(K56:K60)/5</f>
        <v>1</v>
      </c>
      <c r="L55" s="98">
        <f>SUM(L56:L60)/5</f>
        <v>0.57046153846153846</v>
      </c>
      <c r="M55" s="82">
        <f>J55*(L55/K55)</f>
        <v>4.5636923076923077E-3</v>
      </c>
      <c r="N55" s="124"/>
      <c r="O55" s="236"/>
      <c r="P55" s="692"/>
      <c r="Q55" s="238"/>
      <c r="R55" s="719"/>
      <c r="S55" s="238"/>
      <c r="T55" s="719"/>
      <c r="U55" s="239"/>
      <c r="V55" s="740"/>
      <c r="W55" s="239"/>
      <c r="X55" s="769"/>
      <c r="Y55" s="625"/>
      <c r="Z55" s="788"/>
      <c r="AA55" s="248"/>
      <c r="AB55" s="806"/>
      <c r="AC55" s="225"/>
      <c r="AD55" s="830"/>
      <c r="AE55" s="254"/>
      <c r="AF55" s="809"/>
      <c r="AG55" s="244"/>
      <c r="AH55" s="858"/>
      <c r="AI55" s="246"/>
      <c r="AJ55" s="789"/>
      <c r="AK55" s="245"/>
      <c r="AL55" s="885"/>
      <c r="AM55" s="246"/>
      <c r="AN55" s="900"/>
      <c r="AO55" s="244"/>
      <c r="AP55" s="858"/>
      <c r="AQ55" s="246"/>
      <c r="AR55" s="789"/>
      <c r="AS55" s="246"/>
      <c r="AT55" s="789"/>
      <c r="AU55" s="246"/>
      <c r="AV55" s="885"/>
      <c r="AW55" s="246"/>
      <c r="AX55" s="930"/>
      <c r="AY55" s="245"/>
      <c r="AZ55" s="858"/>
      <c r="BA55" s="245"/>
      <c r="BB55" s="858"/>
      <c r="BC55" s="246"/>
      <c r="BD55" s="885"/>
      <c r="BE55" s="246"/>
      <c r="BF55" s="969"/>
      <c r="BG55" s="245"/>
      <c r="BH55" s="858"/>
      <c r="BI55" s="246"/>
      <c r="BJ55" s="789"/>
      <c r="BK55" s="225"/>
      <c r="BL55" s="887"/>
      <c r="BM55" s="225"/>
      <c r="BN55" s="934"/>
      <c r="BO55" s="233"/>
      <c r="BP55" s="898"/>
      <c r="BQ55" s="273"/>
      <c r="BR55" s="1030"/>
      <c r="BS55" s="233"/>
      <c r="BT55" s="722"/>
      <c r="BU55" s="234"/>
      <c r="BV55" s="883"/>
      <c r="BW55" s="235"/>
      <c r="BX55" s="1063"/>
    </row>
    <row r="56" spans="2:76" ht="30" customHeight="1" x14ac:dyDescent="0.45">
      <c r="B56" s="175"/>
      <c r="C56" s="49"/>
      <c r="D56" s="49"/>
      <c r="E56" s="49" t="s">
        <v>162</v>
      </c>
      <c r="F56" s="50"/>
      <c r="G56" s="527" t="s">
        <v>137</v>
      </c>
      <c r="H56" s="527" t="s">
        <v>84</v>
      </c>
      <c r="I56" s="51" t="s">
        <v>118</v>
      </c>
      <c r="J56" s="604">
        <v>1E-3</v>
      </c>
      <c r="K56" s="512">
        <v>1</v>
      </c>
      <c r="L56" s="53">
        <f>SUM(R56,T56,V56,X56,Z56,AB56,AD56,AF56,AH56,AJ56,AL56,AN56,AP56,AR56,AT56,AV56,AX56,AZ56,BB56,BD56,BF56,BH56,BJ56,BL56,BN56,BP56,BR56)/SUM(Q56,S56,U56,W56,Y56,AA56,AC56,AE56,AG56,AI56,AK56,AM56,AO56,AQ56,AS56,AU56,AW56,AY56,BA56,BC56,BE56,BG56,BI56,BK56,BM56,BO56,BQ56)</f>
        <v>0.2</v>
      </c>
      <c r="M56" s="94">
        <f t="shared" si="6"/>
        <v>2.0000000000000001E-4</v>
      </c>
      <c r="N56" s="122"/>
      <c r="O56" s="236"/>
      <c r="P56" s="692"/>
      <c r="Q56" s="238"/>
      <c r="R56" s="719"/>
      <c r="S56" s="238"/>
      <c r="T56" s="719"/>
      <c r="U56" s="239"/>
      <c r="V56" s="740"/>
      <c r="W56" s="239"/>
      <c r="X56" s="769"/>
      <c r="Y56" s="625"/>
      <c r="Z56" s="788"/>
      <c r="AA56" s="248"/>
      <c r="AB56" s="806"/>
      <c r="AC56" s="234"/>
      <c r="AD56" s="722"/>
      <c r="AE56" s="252"/>
      <c r="AF56" s="806"/>
      <c r="AG56" s="247"/>
      <c r="AH56" s="703"/>
      <c r="AI56" s="225"/>
      <c r="AJ56" s="722"/>
      <c r="AK56" s="223">
        <v>1</v>
      </c>
      <c r="AL56" s="891">
        <v>1</v>
      </c>
      <c r="AM56" s="221">
        <v>1</v>
      </c>
      <c r="AN56" s="906">
        <v>1</v>
      </c>
      <c r="AO56" s="222">
        <v>1</v>
      </c>
      <c r="AP56" s="862"/>
      <c r="AQ56" s="221">
        <v>1</v>
      </c>
      <c r="AR56" s="832"/>
      <c r="AS56" s="221">
        <v>1</v>
      </c>
      <c r="AT56" s="832"/>
      <c r="AU56" s="221">
        <v>1</v>
      </c>
      <c r="AV56" s="891"/>
      <c r="AW56" s="221">
        <v>1</v>
      </c>
      <c r="AX56" s="935"/>
      <c r="AY56" s="223">
        <v>1</v>
      </c>
      <c r="AZ56" s="862"/>
      <c r="BA56" s="223">
        <v>1</v>
      </c>
      <c r="BB56" s="862"/>
      <c r="BC56" s="221">
        <v>1</v>
      </c>
      <c r="BD56" s="891"/>
      <c r="BE56" s="225"/>
      <c r="BF56" s="972"/>
      <c r="BG56" s="227"/>
      <c r="BH56" s="919"/>
      <c r="BI56" s="225"/>
      <c r="BJ56" s="830"/>
      <c r="BK56" s="225"/>
      <c r="BL56" s="830"/>
      <c r="BM56" s="225"/>
      <c r="BN56" s="934"/>
      <c r="BO56" s="233"/>
      <c r="BP56" s="898"/>
      <c r="BQ56" s="273"/>
      <c r="BR56" s="1030"/>
      <c r="BS56" s="233"/>
      <c r="BT56" s="722"/>
      <c r="BU56" s="234"/>
      <c r="BV56" s="883"/>
      <c r="BW56" s="235"/>
      <c r="BX56" s="1063"/>
    </row>
    <row r="57" spans="2:76" ht="30" customHeight="1" x14ac:dyDescent="0.45">
      <c r="B57" s="175"/>
      <c r="C57" s="49"/>
      <c r="D57" s="528"/>
      <c r="E57" s="528" t="s">
        <v>373</v>
      </c>
      <c r="F57" s="529"/>
      <c r="G57" s="527" t="s">
        <v>87</v>
      </c>
      <c r="H57" s="527" t="s">
        <v>241</v>
      </c>
      <c r="I57" s="224" t="s">
        <v>121</v>
      </c>
      <c r="J57" s="604">
        <v>2E-3</v>
      </c>
      <c r="K57" s="512">
        <v>1</v>
      </c>
      <c r="L57" s="53">
        <f>SUM(R57,T57,V57,X57,Z57,AB57,AD57,AF57,AH57,AJ57,AL57,AN57,AP57,AR57,AT57,AV57,AX57,AZ57,BB57,BD57,BF57,BH57,BJ57,BL57,BN57,BP57,BR57)/SUM(Q57,S57,U57,W57,Y57,AA57,AC57,AE57,AG57,AI57,AK57,AM57,AO57,AQ57,AS57,AU57,AW57,AY57,BA57,BC57,BE57,BG57,BI57,BK57,BM57,BO57,BQ57)</f>
        <v>0.5</v>
      </c>
      <c r="M57" s="94">
        <f t="shared" si="6"/>
        <v>1E-3</v>
      </c>
      <c r="N57" s="122"/>
      <c r="O57" s="453"/>
      <c r="P57" s="696"/>
      <c r="Q57" s="455"/>
      <c r="R57" s="723"/>
      <c r="S57" s="455"/>
      <c r="T57" s="723"/>
      <c r="U57" s="456"/>
      <c r="V57" s="743"/>
      <c r="W57" s="1232">
        <v>5</v>
      </c>
      <c r="X57" s="1233">
        <v>5</v>
      </c>
      <c r="Y57" s="1232">
        <v>5</v>
      </c>
      <c r="Z57" s="1233">
        <v>5</v>
      </c>
      <c r="AA57" s="1232">
        <v>5</v>
      </c>
      <c r="AB57" s="1233">
        <v>5</v>
      </c>
      <c r="AC57" s="1232">
        <v>5</v>
      </c>
      <c r="AD57" s="1233">
        <v>5</v>
      </c>
      <c r="AE57" s="1232">
        <v>5</v>
      </c>
      <c r="AF57" s="1234">
        <v>5</v>
      </c>
      <c r="AG57" s="1235">
        <v>5</v>
      </c>
      <c r="AH57" s="1233">
        <v>5</v>
      </c>
      <c r="AI57" s="1232">
        <v>5</v>
      </c>
      <c r="AJ57" s="1233">
        <v>5</v>
      </c>
      <c r="AK57" s="1232">
        <v>5</v>
      </c>
      <c r="AL57" s="1233">
        <v>10</v>
      </c>
      <c r="AM57" s="1232">
        <v>5</v>
      </c>
      <c r="AN57" s="1234">
        <v>5</v>
      </c>
      <c r="AO57" s="1235">
        <v>10</v>
      </c>
      <c r="AP57" s="1233"/>
      <c r="AQ57" s="1232">
        <v>10</v>
      </c>
      <c r="AR57" s="1233"/>
      <c r="AS57" s="1232">
        <v>10</v>
      </c>
      <c r="AT57" s="1233"/>
      <c r="AU57" s="1232">
        <v>10</v>
      </c>
      <c r="AV57" s="1233"/>
      <c r="AW57" s="1232">
        <v>5</v>
      </c>
      <c r="AX57" s="1234"/>
      <c r="AY57" s="1235">
        <v>5</v>
      </c>
      <c r="AZ57" s="1233"/>
      <c r="BA57" s="1232">
        <v>5</v>
      </c>
      <c r="BB57" s="1233"/>
      <c r="BC57" s="1236"/>
      <c r="BD57" s="791"/>
      <c r="BE57" s="1236"/>
      <c r="BF57" s="889"/>
      <c r="BG57" s="1237"/>
      <c r="BH57" s="791"/>
      <c r="BI57" s="1236"/>
      <c r="BJ57" s="791"/>
      <c r="BK57" s="1236"/>
      <c r="BL57" s="791"/>
      <c r="BM57" s="1236"/>
      <c r="BN57" s="889"/>
      <c r="BO57" s="467"/>
      <c r="BP57" s="1013"/>
      <c r="BQ57" s="466"/>
      <c r="BR57" s="1032"/>
      <c r="BS57" s="465"/>
      <c r="BT57" s="723"/>
      <c r="BU57" s="455"/>
      <c r="BV57" s="923"/>
      <c r="BW57" s="464"/>
      <c r="BX57" s="1065"/>
    </row>
    <row r="58" spans="2:76" ht="30" customHeight="1" x14ac:dyDescent="0.45">
      <c r="B58" s="175"/>
      <c r="C58" s="49"/>
      <c r="D58" s="528"/>
      <c r="E58" s="528" t="s">
        <v>374</v>
      </c>
      <c r="F58" s="529"/>
      <c r="G58" s="527" t="s">
        <v>87</v>
      </c>
      <c r="H58" s="527" t="s">
        <v>249</v>
      </c>
      <c r="I58" s="224" t="s">
        <v>121</v>
      </c>
      <c r="J58" s="604">
        <v>2E-3</v>
      </c>
      <c r="K58" s="512">
        <v>1</v>
      </c>
      <c r="L58" s="53">
        <f t="shared" ref="L58:L60" si="7">SUM(R58,T58,V58,X58,Z58,AB58,AD58,AF58,AH58,AJ58,AL58,AN58,AP58,AR58,AT58,AV58,AX58,AZ58,BB58,BD58,BF58,BH58,BJ58,BL58,BN58,BP58,BR58)/SUM(Q58,S58,U58,W58,Y58,AA58,AC58,AE58,AG58,AI58,AK58,AM58,AO58,AQ58,AS58,AU58,AW58,AY58,BA58,BC58,BE58,BG58,BI58,BK58,BM58,BO58,BQ58)</f>
        <v>0.5</v>
      </c>
      <c r="M58" s="94">
        <f t="shared" si="6"/>
        <v>1E-3</v>
      </c>
      <c r="N58" s="122"/>
      <c r="O58" s="453"/>
      <c r="P58" s="696"/>
      <c r="Q58" s="455"/>
      <c r="R58" s="723"/>
      <c r="S58" s="455"/>
      <c r="T58" s="723"/>
      <c r="U58" s="456"/>
      <c r="V58" s="743"/>
      <c r="W58" s="1232">
        <v>5</v>
      </c>
      <c r="X58" s="1233">
        <v>5</v>
      </c>
      <c r="Y58" s="1232">
        <v>5</v>
      </c>
      <c r="Z58" s="1233">
        <v>5</v>
      </c>
      <c r="AA58" s="1232">
        <v>5</v>
      </c>
      <c r="AB58" s="1233">
        <v>5</v>
      </c>
      <c r="AC58" s="1232">
        <v>5</v>
      </c>
      <c r="AD58" s="1233">
        <v>5</v>
      </c>
      <c r="AE58" s="1232">
        <v>5</v>
      </c>
      <c r="AF58" s="1234">
        <v>5</v>
      </c>
      <c r="AG58" s="1235">
        <v>5</v>
      </c>
      <c r="AH58" s="1233">
        <v>5</v>
      </c>
      <c r="AI58" s="1232">
        <v>5</v>
      </c>
      <c r="AJ58" s="1233">
        <v>5</v>
      </c>
      <c r="AK58" s="1232">
        <v>5</v>
      </c>
      <c r="AL58" s="1233">
        <v>10</v>
      </c>
      <c r="AM58" s="1232">
        <v>5</v>
      </c>
      <c r="AN58" s="1234">
        <v>5</v>
      </c>
      <c r="AO58" s="1235">
        <v>5</v>
      </c>
      <c r="AP58" s="1233"/>
      <c r="AQ58" s="1232">
        <v>5</v>
      </c>
      <c r="AR58" s="1233"/>
      <c r="AS58" s="1232">
        <v>5</v>
      </c>
      <c r="AT58" s="1233"/>
      <c r="AU58" s="1232">
        <v>5</v>
      </c>
      <c r="AV58" s="1233"/>
      <c r="AW58" s="1232">
        <v>5</v>
      </c>
      <c r="AX58" s="1234"/>
      <c r="AY58" s="1235">
        <v>5</v>
      </c>
      <c r="AZ58" s="1233"/>
      <c r="BA58" s="1232">
        <v>5</v>
      </c>
      <c r="BB58" s="1233"/>
      <c r="BC58" s="1232">
        <v>5</v>
      </c>
      <c r="BD58" s="1233"/>
      <c r="BE58" s="1232">
        <v>5</v>
      </c>
      <c r="BF58" s="1234"/>
      <c r="BG58" s="1235">
        <v>5</v>
      </c>
      <c r="BH58" s="1233"/>
      <c r="BI58" s="1232">
        <v>5</v>
      </c>
      <c r="BJ58" s="1233"/>
      <c r="BK58" s="1236"/>
      <c r="BL58" s="791"/>
      <c r="BM58" s="1236"/>
      <c r="BN58" s="889"/>
      <c r="BO58" s="453"/>
      <c r="BP58" s="766"/>
      <c r="BQ58" s="466"/>
      <c r="BR58" s="1032"/>
      <c r="BS58" s="465"/>
      <c r="BT58" s="723"/>
      <c r="BU58" s="455"/>
      <c r="BV58" s="923"/>
      <c r="BW58" s="464"/>
      <c r="BX58" s="1065"/>
    </row>
    <row r="59" spans="2:76" ht="30" customHeight="1" x14ac:dyDescent="0.45">
      <c r="B59" s="175"/>
      <c r="C59" s="49"/>
      <c r="D59" s="49"/>
      <c r="E59" s="49" t="s">
        <v>375</v>
      </c>
      <c r="F59" s="50"/>
      <c r="G59" s="51" t="s">
        <v>87</v>
      </c>
      <c r="H59" s="51" t="s">
        <v>88</v>
      </c>
      <c r="I59" s="51" t="s">
        <v>122</v>
      </c>
      <c r="J59" s="604">
        <v>2E-3</v>
      </c>
      <c r="K59" s="512">
        <v>1</v>
      </c>
      <c r="L59" s="53">
        <f t="shared" si="7"/>
        <v>1.4723076923076923</v>
      </c>
      <c r="M59" s="94">
        <f t="shared" si="6"/>
        <v>2.9446153846153845E-3</v>
      </c>
      <c r="N59" s="122"/>
      <c r="O59" s="453"/>
      <c r="P59" s="696"/>
      <c r="Q59" s="455"/>
      <c r="R59" s="696"/>
      <c r="S59" s="455"/>
      <c r="T59" s="723"/>
      <c r="U59" s="455"/>
      <c r="V59" s="723"/>
      <c r="W59" s="456"/>
      <c r="X59" s="743"/>
      <c r="Y59" s="1232">
        <v>50</v>
      </c>
      <c r="Z59" s="1233">
        <v>50</v>
      </c>
      <c r="AA59" s="1232">
        <v>60</v>
      </c>
      <c r="AB59" s="1233">
        <v>60</v>
      </c>
      <c r="AC59" s="1232">
        <v>100</v>
      </c>
      <c r="AD59" s="1233">
        <v>100</v>
      </c>
      <c r="AE59" s="1232">
        <v>100</v>
      </c>
      <c r="AF59" s="1234">
        <v>100</v>
      </c>
      <c r="AG59" s="1235">
        <v>100</v>
      </c>
      <c r="AH59" s="1233">
        <v>100</v>
      </c>
      <c r="AI59" s="1232">
        <v>100</v>
      </c>
      <c r="AJ59" s="1233">
        <v>60</v>
      </c>
      <c r="AK59" s="1232">
        <v>140</v>
      </c>
      <c r="AL59" s="1233">
        <v>50</v>
      </c>
      <c r="AM59" s="411"/>
      <c r="AN59" s="923">
        <v>99</v>
      </c>
      <c r="AO59" s="415"/>
      <c r="AP59" s="1392">
        <v>98</v>
      </c>
      <c r="AQ59" s="411"/>
      <c r="AR59" s="1392">
        <v>240</v>
      </c>
      <c r="AS59" s="411"/>
      <c r="AT59" s="723"/>
      <c r="AU59" s="411"/>
      <c r="AV59" s="723"/>
      <c r="AW59" s="411"/>
      <c r="AX59" s="923"/>
      <c r="AY59" s="415"/>
      <c r="AZ59" s="723"/>
      <c r="BA59" s="411"/>
      <c r="BB59" s="723"/>
      <c r="BC59" s="411"/>
      <c r="BD59" s="723"/>
      <c r="BE59" s="411"/>
      <c r="BF59" s="923"/>
      <c r="BG59" s="415"/>
      <c r="BH59" s="723"/>
      <c r="BI59" s="411"/>
      <c r="BJ59" s="723"/>
      <c r="BK59" s="411"/>
      <c r="BL59" s="723"/>
      <c r="BM59" s="411"/>
      <c r="BN59" s="923"/>
      <c r="BO59" s="415"/>
      <c r="BP59" s="723"/>
      <c r="BQ59" s="466"/>
      <c r="BR59" s="1032"/>
      <c r="BS59" s="465"/>
      <c r="BT59" s="723"/>
      <c r="BU59" s="455"/>
      <c r="BV59" s="923"/>
      <c r="BW59" s="464"/>
      <c r="BX59" s="1065"/>
    </row>
    <row r="60" spans="2:76" ht="30" customHeight="1" x14ac:dyDescent="0.45">
      <c r="B60" s="175"/>
      <c r="C60" s="49"/>
      <c r="D60" s="49"/>
      <c r="E60" s="49" t="s">
        <v>163</v>
      </c>
      <c r="F60" s="50"/>
      <c r="G60" s="51" t="s">
        <v>89</v>
      </c>
      <c r="H60" s="51" t="s">
        <v>249</v>
      </c>
      <c r="I60" s="51" t="s">
        <v>122</v>
      </c>
      <c r="J60" s="604">
        <v>1E-3</v>
      </c>
      <c r="K60" s="512">
        <v>1</v>
      </c>
      <c r="L60" s="53">
        <f t="shared" si="7"/>
        <v>0.18</v>
      </c>
      <c r="M60" s="94">
        <f t="shared" si="6"/>
        <v>1.7999999999999998E-4</v>
      </c>
      <c r="N60" s="122"/>
      <c r="O60" s="453"/>
      <c r="P60" s="696"/>
      <c r="Q60" s="455"/>
      <c r="R60" s="723"/>
      <c r="S60" s="455"/>
      <c r="T60" s="723"/>
      <c r="U60" s="478"/>
      <c r="V60" s="746"/>
      <c r="W60" s="478"/>
      <c r="X60" s="766"/>
      <c r="Y60" s="471"/>
      <c r="Z60" s="791"/>
      <c r="AA60" s="454"/>
      <c r="AB60" s="815"/>
      <c r="AC60" s="455"/>
      <c r="AD60" s="723"/>
      <c r="AE60" s="468"/>
      <c r="AF60" s="815"/>
      <c r="AG60" s="474"/>
      <c r="AH60" s="698"/>
      <c r="AI60" s="471"/>
      <c r="AJ60" s="723"/>
      <c r="AK60" s="470"/>
      <c r="AL60" s="889"/>
      <c r="AM60" s="471"/>
      <c r="AN60" s="1013"/>
      <c r="AO60" s="461">
        <v>1800</v>
      </c>
      <c r="AP60" s="861">
        <v>1800</v>
      </c>
      <c r="AQ60" s="463">
        <v>1800</v>
      </c>
      <c r="AR60" s="1392">
        <v>1800</v>
      </c>
      <c r="AS60" s="463">
        <v>1800</v>
      </c>
      <c r="AT60" s="877"/>
      <c r="AU60" s="463">
        <v>1800</v>
      </c>
      <c r="AV60" s="888"/>
      <c r="AW60" s="463">
        <v>1800</v>
      </c>
      <c r="AX60" s="933"/>
      <c r="AY60" s="462">
        <v>1900</v>
      </c>
      <c r="AZ60" s="861"/>
      <c r="BA60" s="462">
        <v>1900</v>
      </c>
      <c r="BB60" s="861"/>
      <c r="BC60" s="463">
        <v>1800</v>
      </c>
      <c r="BD60" s="888"/>
      <c r="BE60" s="463">
        <v>1800</v>
      </c>
      <c r="BF60" s="971"/>
      <c r="BG60" s="462">
        <v>1800</v>
      </c>
      <c r="BH60" s="861"/>
      <c r="BI60" s="463">
        <v>1800</v>
      </c>
      <c r="BJ60" s="877"/>
      <c r="BK60" s="471"/>
      <c r="BL60" s="791"/>
      <c r="BM60" s="471"/>
      <c r="BN60" s="932"/>
      <c r="BO60" s="470"/>
      <c r="BP60" s="904"/>
      <c r="BQ60" s="473"/>
      <c r="BR60" s="1034"/>
      <c r="BS60" s="470"/>
      <c r="BT60" s="791"/>
      <c r="BU60" s="455"/>
      <c r="BV60" s="923"/>
      <c r="BW60" s="464"/>
      <c r="BX60" s="1065"/>
    </row>
    <row r="61" spans="2:76" ht="30" customHeight="1" x14ac:dyDescent="0.45">
      <c r="B61" s="175"/>
      <c r="C61" s="12"/>
      <c r="D61" s="12" t="s">
        <v>233</v>
      </c>
      <c r="E61" s="12"/>
      <c r="F61" s="13"/>
      <c r="G61" s="95" t="s">
        <v>266</v>
      </c>
      <c r="H61" s="95" t="s">
        <v>83</v>
      </c>
      <c r="I61" s="14" t="s">
        <v>122</v>
      </c>
      <c r="J61" s="87">
        <f>SUM(J62:J66)</f>
        <v>1.2E-2</v>
      </c>
      <c r="K61" s="99">
        <f>SUM(K62:K66)/5</f>
        <v>1</v>
      </c>
      <c r="L61" s="98">
        <f>SUM(L62:L66)/5</f>
        <v>0.38723076923076921</v>
      </c>
      <c r="M61" s="82">
        <f>J61*(L61/K61)</f>
        <v>4.6467692307692304E-3</v>
      </c>
      <c r="N61" s="124"/>
      <c r="O61" s="236"/>
      <c r="P61" s="692"/>
      <c r="Q61" s="238"/>
      <c r="R61" s="719"/>
      <c r="S61" s="238"/>
      <c r="T61" s="719"/>
      <c r="U61" s="239"/>
      <c r="V61" s="740"/>
      <c r="W61" s="239"/>
      <c r="X61" s="769"/>
      <c r="Y61" s="625"/>
      <c r="Z61" s="788"/>
      <c r="AA61" s="248"/>
      <c r="AB61" s="806"/>
      <c r="AC61" s="234"/>
      <c r="AD61" s="722"/>
      <c r="AE61" s="252"/>
      <c r="AF61" s="806"/>
      <c r="AG61" s="244"/>
      <c r="AH61" s="858"/>
      <c r="AI61" s="246"/>
      <c r="AJ61" s="789"/>
      <c r="AK61" s="245"/>
      <c r="AL61" s="885"/>
      <c r="AM61" s="246"/>
      <c r="AN61" s="900"/>
      <c r="AO61" s="244"/>
      <c r="AP61" s="858"/>
      <c r="AQ61" s="246"/>
      <c r="AR61" s="789"/>
      <c r="AS61" s="246"/>
      <c r="AT61" s="789"/>
      <c r="AU61" s="246"/>
      <c r="AV61" s="885"/>
      <c r="AW61" s="246"/>
      <c r="AX61" s="930"/>
      <c r="AY61" s="245"/>
      <c r="AZ61" s="858"/>
      <c r="BA61" s="245"/>
      <c r="BB61" s="858"/>
      <c r="BC61" s="246"/>
      <c r="BD61" s="885"/>
      <c r="BE61" s="246"/>
      <c r="BF61" s="969"/>
      <c r="BG61" s="245"/>
      <c r="BH61" s="858"/>
      <c r="BI61" s="246"/>
      <c r="BJ61" s="789"/>
      <c r="BK61" s="246"/>
      <c r="BL61" s="789"/>
      <c r="BM61" s="225"/>
      <c r="BN61" s="934"/>
      <c r="BO61" s="233"/>
      <c r="BP61" s="898"/>
      <c r="BQ61" s="273"/>
      <c r="BR61" s="1030"/>
      <c r="BS61" s="233"/>
      <c r="BT61" s="722"/>
      <c r="BU61" s="234"/>
      <c r="BV61" s="883"/>
      <c r="BW61" s="235"/>
      <c r="BX61" s="1063"/>
    </row>
    <row r="62" spans="2:76" ht="30" customHeight="1" x14ac:dyDescent="0.45">
      <c r="B62" s="175"/>
      <c r="C62" s="49"/>
      <c r="D62" s="49"/>
      <c r="E62" s="49" t="s">
        <v>164</v>
      </c>
      <c r="F62" s="530"/>
      <c r="G62" s="527" t="s">
        <v>109</v>
      </c>
      <c r="H62" s="527" t="s">
        <v>141</v>
      </c>
      <c r="I62" s="51" t="s">
        <v>118</v>
      </c>
      <c r="J62" s="88">
        <v>3.0000000000000001E-3</v>
      </c>
      <c r="K62" s="512">
        <v>1</v>
      </c>
      <c r="L62" s="53">
        <f>SUM(R62,T62,V62,X62,Z62,AB62,AD62,AF62,AH62,AJ62,AL62,AN62,AP62,AR62,AT62,AV62,AX62,AZ62,BB62,BD62,BF62,BH62,BJ62,BL62,BN62,BP62,BR62)/SUM(Q62,S62,U62,W62,Y62,AA62,AC62,AE62,AG62,AI62,AK62,AM62,AO62,AQ62,AS62,AU62,AW62,AY62,BA62,BC62,BE62,BG62,BI62,BK62,BM62,BO62,BQ62)</f>
        <v>0</v>
      </c>
      <c r="M62" s="94">
        <f t="shared" si="6"/>
        <v>0</v>
      </c>
      <c r="N62" s="122"/>
      <c r="O62" s="236"/>
      <c r="P62" s="692"/>
      <c r="Q62" s="238"/>
      <c r="R62" s="719"/>
      <c r="S62" s="238"/>
      <c r="T62" s="719"/>
      <c r="U62" s="239"/>
      <c r="V62" s="740"/>
      <c r="W62" s="239"/>
      <c r="X62" s="769"/>
      <c r="Y62" s="625"/>
      <c r="Z62" s="788"/>
      <c r="AA62" s="248"/>
      <c r="AB62" s="807"/>
      <c r="AC62" s="225"/>
      <c r="AD62" s="830"/>
      <c r="AE62" s="614"/>
      <c r="AF62" s="807"/>
      <c r="AG62" s="247"/>
      <c r="AH62" s="703"/>
      <c r="AI62" s="225"/>
      <c r="AJ62" s="722"/>
      <c r="AK62" s="227"/>
      <c r="AL62" s="887"/>
      <c r="AM62" s="221">
        <v>1</v>
      </c>
      <c r="AN62" s="906">
        <v>0</v>
      </c>
      <c r="AO62" s="222">
        <v>1</v>
      </c>
      <c r="AP62" s="862"/>
      <c r="AQ62" s="221">
        <v>1</v>
      </c>
      <c r="AR62" s="832"/>
      <c r="AS62" s="221">
        <v>1</v>
      </c>
      <c r="AT62" s="832"/>
      <c r="AU62" s="221">
        <v>1</v>
      </c>
      <c r="AV62" s="891"/>
      <c r="AW62" s="221">
        <v>1</v>
      </c>
      <c r="AX62" s="935"/>
      <c r="AY62" s="223">
        <v>1</v>
      </c>
      <c r="AZ62" s="862"/>
      <c r="BA62" s="223">
        <v>1</v>
      </c>
      <c r="BB62" s="862"/>
      <c r="BC62" s="221">
        <v>1</v>
      </c>
      <c r="BD62" s="891"/>
      <c r="BE62" s="221">
        <v>1</v>
      </c>
      <c r="BF62" s="973"/>
      <c r="BG62" s="233"/>
      <c r="BH62" s="703"/>
      <c r="BI62" s="234"/>
      <c r="BJ62" s="722"/>
      <c r="BK62" s="225"/>
      <c r="BL62" s="887"/>
      <c r="BM62" s="225"/>
      <c r="BN62" s="934"/>
      <c r="BO62" s="233"/>
      <c r="BP62" s="898"/>
      <c r="BQ62" s="273"/>
      <c r="BR62" s="1030"/>
      <c r="BS62" s="233"/>
      <c r="BT62" s="722"/>
      <c r="BU62" s="234"/>
      <c r="BV62" s="883"/>
      <c r="BW62" s="235"/>
      <c r="BX62" s="1063"/>
    </row>
    <row r="63" spans="2:76" ht="30" customHeight="1" x14ac:dyDescent="0.45">
      <c r="B63" s="175"/>
      <c r="C63" s="49"/>
      <c r="D63" s="528"/>
      <c r="E63" s="528" t="s">
        <v>377</v>
      </c>
      <c r="F63" s="529"/>
      <c r="G63" s="527" t="s">
        <v>102</v>
      </c>
      <c r="H63" s="527" t="s">
        <v>241</v>
      </c>
      <c r="I63" s="224" t="s">
        <v>121</v>
      </c>
      <c r="J63" s="88">
        <v>3.0000000000000001E-3</v>
      </c>
      <c r="K63" s="512">
        <v>1</v>
      </c>
      <c r="L63" s="53">
        <f>SUM(R63,T63,V63,X63,Z63,AB63,AD63,AF63,AH63,AJ63,AL63,AN63,AP63,AR63,AT63,AV63,AX63,AZ63,BB63,BD63,BF63,BH63,BJ63,BL63,BN63,BP63,BR63)/SUM(Q63,S63,U63,W63,Y63,AA63,AC63,AE63,AG63,AI63,AK63,AM63,AO63,AQ63,AS63,AU63,AW63,AY63,BA63,BC63,BE63,BG63,BI63,BK63,BM63,BO63,BQ63)</f>
        <v>0.4</v>
      </c>
      <c r="M63" s="94">
        <f t="shared" si="6"/>
        <v>1.2000000000000001E-3</v>
      </c>
      <c r="N63" s="122"/>
      <c r="O63" s="236"/>
      <c r="P63" s="692"/>
      <c r="Q63" s="238"/>
      <c r="R63" s="719"/>
      <c r="S63" s="238"/>
      <c r="T63" s="719"/>
      <c r="U63" s="239"/>
      <c r="V63" s="740"/>
      <c r="W63" s="239"/>
      <c r="X63" s="769"/>
      <c r="Y63" s="625"/>
      <c r="Z63" s="788"/>
      <c r="AA63" s="231"/>
      <c r="AB63" s="807"/>
      <c r="AC63" s="225"/>
      <c r="AD63" s="830"/>
      <c r="AE63" s="614"/>
      <c r="AF63" s="813"/>
      <c r="AG63" s="461">
        <v>10</v>
      </c>
      <c r="AH63" s="861"/>
      <c r="AI63" s="463">
        <v>10</v>
      </c>
      <c r="AJ63" s="877">
        <v>20</v>
      </c>
      <c r="AK63" s="462">
        <v>10</v>
      </c>
      <c r="AL63" s="861">
        <v>10</v>
      </c>
      <c r="AM63" s="463">
        <v>10</v>
      </c>
      <c r="AN63" s="903">
        <v>10</v>
      </c>
      <c r="AO63" s="461">
        <v>10</v>
      </c>
      <c r="AP63" s="861"/>
      <c r="AQ63" s="463">
        <v>10</v>
      </c>
      <c r="AR63" s="877"/>
      <c r="AS63" s="463">
        <v>10</v>
      </c>
      <c r="AT63" s="877"/>
      <c r="AU63" s="463">
        <v>10</v>
      </c>
      <c r="AV63" s="888"/>
      <c r="AW63" s="458">
        <v>5</v>
      </c>
      <c r="AX63" s="842"/>
      <c r="AY63" s="480">
        <v>5</v>
      </c>
      <c r="AZ63" s="842"/>
      <c r="BA63" s="460">
        <v>10</v>
      </c>
      <c r="BB63" s="842"/>
      <c r="BC63" s="471"/>
      <c r="BD63" s="889"/>
      <c r="BE63" s="471"/>
      <c r="BF63" s="974"/>
      <c r="BG63" s="470"/>
      <c r="BH63" s="920"/>
      <c r="BI63" s="471"/>
      <c r="BJ63" s="791"/>
      <c r="BK63" s="471"/>
      <c r="BL63" s="791"/>
      <c r="BM63" s="455"/>
      <c r="BN63" s="931"/>
      <c r="BO63" s="465"/>
      <c r="BP63" s="1013"/>
      <c r="BQ63" s="273"/>
      <c r="BR63" s="1030"/>
      <c r="BS63" s="233"/>
      <c r="BT63" s="722"/>
      <c r="BU63" s="234"/>
      <c r="BV63" s="883"/>
      <c r="BW63" s="235"/>
      <c r="BX63" s="1063"/>
    </row>
    <row r="64" spans="2:76" ht="30" customHeight="1" x14ac:dyDescent="0.45">
      <c r="B64" s="175"/>
      <c r="C64" s="52"/>
      <c r="D64" s="528"/>
      <c r="E64" s="528" t="s">
        <v>378</v>
      </c>
      <c r="F64" s="531"/>
      <c r="G64" s="527" t="s">
        <v>102</v>
      </c>
      <c r="H64" s="527" t="s">
        <v>83</v>
      </c>
      <c r="I64" s="224" t="s">
        <v>121</v>
      </c>
      <c r="J64" s="88">
        <v>3.0000000000000001E-3</v>
      </c>
      <c r="K64" s="512">
        <v>1</v>
      </c>
      <c r="L64" s="53">
        <f>SUM(R64,T64,V64,X64,Z64,AB64,AD64,AF64,AH64,AJ64,AL64,AN64,AP64,AR64,AT64,AV64,AX64,AZ64,BB64,BD64,BF64,BH64,BJ64,BL64,BN64,BP64,BR64)/SUM(Q64,S64,U64,W64,Y64,AA64,AC64,AE64,AG64,AI64,AK64,AM64,AO64,AQ64,AS64,AU64,AW64,AY64,BA64,BC64,BE64,BG64,BI64,BK64,BM64,BO64,BQ64)</f>
        <v>0.34</v>
      </c>
      <c r="M64" s="94">
        <f t="shared" si="6"/>
        <v>1.0200000000000001E-3</v>
      </c>
      <c r="N64" s="122"/>
      <c r="O64" s="250"/>
      <c r="P64" s="697"/>
      <c r="Q64" s="238"/>
      <c r="R64" s="719"/>
      <c r="S64" s="238"/>
      <c r="T64" s="719"/>
      <c r="U64" s="239"/>
      <c r="V64" s="740"/>
      <c r="W64" s="249"/>
      <c r="X64" s="767"/>
      <c r="Y64" s="625"/>
      <c r="Z64" s="788"/>
      <c r="AA64" s="231"/>
      <c r="AB64" s="807"/>
      <c r="AC64" s="225"/>
      <c r="AD64" s="830"/>
      <c r="AE64" s="614"/>
      <c r="AF64" s="813"/>
      <c r="AG64" s="461">
        <v>10</v>
      </c>
      <c r="AH64" s="861"/>
      <c r="AI64" s="463">
        <v>10</v>
      </c>
      <c r="AJ64" s="877">
        <v>20</v>
      </c>
      <c r="AK64" s="462">
        <v>7</v>
      </c>
      <c r="AL64" s="861">
        <v>7</v>
      </c>
      <c r="AM64" s="463">
        <v>7</v>
      </c>
      <c r="AN64" s="903">
        <v>7</v>
      </c>
      <c r="AO64" s="461">
        <v>7</v>
      </c>
      <c r="AP64" s="861"/>
      <c r="AQ64" s="463">
        <v>7</v>
      </c>
      <c r="AR64" s="878"/>
      <c r="AS64" s="463">
        <v>7</v>
      </c>
      <c r="AT64" s="878"/>
      <c r="AU64" s="463">
        <v>7</v>
      </c>
      <c r="AV64" s="842"/>
      <c r="AW64" s="458">
        <v>7</v>
      </c>
      <c r="AX64" s="842"/>
      <c r="AY64" s="461">
        <v>7</v>
      </c>
      <c r="AZ64" s="842"/>
      <c r="BA64" s="460">
        <v>5</v>
      </c>
      <c r="BB64" s="842"/>
      <c r="BC64" s="463">
        <v>5</v>
      </c>
      <c r="BD64" s="888"/>
      <c r="BE64" s="463">
        <v>5</v>
      </c>
      <c r="BF64" s="971"/>
      <c r="BG64" s="462">
        <v>3</v>
      </c>
      <c r="BH64" s="861"/>
      <c r="BI64" s="463">
        <v>3</v>
      </c>
      <c r="BJ64" s="877"/>
      <c r="BK64" s="458">
        <v>3</v>
      </c>
      <c r="BL64" s="842"/>
      <c r="BM64" s="456"/>
      <c r="BN64" s="847"/>
      <c r="BO64" s="465"/>
      <c r="BP64" s="1013"/>
      <c r="BQ64" s="273"/>
      <c r="BR64" s="1030"/>
      <c r="BS64" s="233"/>
      <c r="BT64" s="722"/>
      <c r="BU64" s="234"/>
      <c r="BV64" s="883"/>
      <c r="BW64" s="235"/>
      <c r="BX64" s="1063"/>
    </row>
    <row r="65" spans="2:76" ht="29" customHeight="1" x14ac:dyDescent="0.45">
      <c r="B65" s="175"/>
      <c r="C65" s="52"/>
      <c r="D65" s="49"/>
      <c r="E65" s="49" t="s">
        <v>379</v>
      </c>
      <c r="F65" s="50"/>
      <c r="G65" s="51" t="s">
        <v>102</v>
      </c>
      <c r="H65" s="51" t="s">
        <v>104</v>
      </c>
      <c r="I65" s="51" t="s">
        <v>122</v>
      </c>
      <c r="J65" s="88">
        <v>1.5E-3</v>
      </c>
      <c r="K65" s="512">
        <v>1</v>
      </c>
      <c r="L65" s="53">
        <f t="shared" ref="L65" si="8">SUM(R65,T65,V65,X65,Z65,AB65,AD65,AF65,AH65,AJ65,AL65,AN65,AP65,AR65,AT65,AV65,AX65,AZ65,BB65,BD65,BF65,BH65,BJ65,BL65,BN65,BP65,BR65)/SUM(Q65,S65,U65,W65,Y65,AA65,AC65,AE65,AG65,AI65,AK65,AM65,AO65,AQ65,AS65,AU65,AW65,AY65,BA65,BC65,BE65,BG65,BI65,BK65,BM65,BO65,BQ65)</f>
        <v>1.106153846153846</v>
      </c>
      <c r="M65" s="94">
        <f t="shared" si="6"/>
        <v>1.6592307692307692E-3</v>
      </c>
      <c r="N65" s="122"/>
      <c r="O65" s="467"/>
      <c r="P65" s="698"/>
      <c r="Q65" s="455"/>
      <c r="R65" s="723"/>
      <c r="S65" s="455"/>
      <c r="T65" s="723"/>
      <c r="U65" s="478"/>
      <c r="V65" s="746"/>
      <c r="W65" s="469"/>
      <c r="X65" s="770"/>
      <c r="Y65" s="471"/>
      <c r="Z65" s="791"/>
      <c r="AA65" s="454"/>
      <c r="AB65" s="815"/>
      <c r="AC65" s="455"/>
      <c r="AD65" s="723"/>
      <c r="AE65" s="468"/>
      <c r="AF65" s="815"/>
      <c r="AG65" s="480">
        <v>150</v>
      </c>
      <c r="AH65" s="863"/>
      <c r="AI65" s="458">
        <v>200</v>
      </c>
      <c r="AJ65" s="878">
        <v>350</v>
      </c>
      <c r="AK65" s="459">
        <v>150</v>
      </c>
      <c r="AL65" s="863">
        <v>150</v>
      </c>
      <c r="AM65" s="458">
        <v>150</v>
      </c>
      <c r="AN65" s="907">
        <v>119</v>
      </c>
      <c r="AO65" s="453"/>
      <c r="AP65" s="1393">
        <v>33</v>
      </c>
      <c r="AQ65" s="456"/>
      <c r="AR65" s="1394">
        <v>67</v>
      </c>
      <c r="AS65" s="456"/>
      <c r="AT65" s="743"/>
      <c r="AU65" s="456"/>
      <c r="AV65" s="815"/>
      <c r="AW65" s="456"/>
      <c r="AX65" s="847"/>
      <c r="AY65" s="454"/>
      <c r="AZ65" s="696"/>
      <c r="BA65" s="454"/>
      <c r="BB65" s="696"/>
      <c r="BC65" s="456"/>
      <c r="BD65" s="815"/>
      <c r="BE65" s="456"/>
      <c r="BF65" s="975"/>
      <c r="BG65" s="454"/>
      <c r="BH65" s="696"/>
      <c r="BI65" s="456"/>
      <c r="BJ65" s="743"/>
      <c r="BK65" s="456"/>
      <c r="BL65" s="815"/>
      <c r="BM65" s="456"/>
      <c r="BN65" s="847"/>
      <c r="BO65" s="465"/>
      <c r="BP65" s="1013"/>
      <c r="BQ65" s="466"/>
      <c r="BR65" s="1032"/>
      <c r="BS65" s="465"/>
      <c r="BT65" s="723"/>
      <c r="BU65" s="455"/>
      <c r="BV65" s="923"/>
      <c r="BW65" s="464"/>
      <c r="BX65" s="1065"/>
    </row>
    <row r="66" spans="2:76" ht="30" customHeight="1" x14ac:dyDescent="0.45">
      <c r="B66" s="175"/>
      <c r="C66" s="52"/>
      <c r="D66" s="49"/>
      <c r="E66" s="49" t="s">
        <v>165</v>
      </c>
      <c r="F66" s="50"/>
      <c r="G66" s="51" t="s">
        <v>106</v>
      </c>
      <c r="H66" s="51" t="s">
        <v>83</v>
      </c>
      <c r="I66" s="51" t="s">
        <v>122</v>
      </c>
      <c r="J66" s="88">
        <v>1.5E-3</v>
      </c>
      <c r="K66" s="512">
        <v>1</v>
      </c>
      <c r="L66" s="53">
        <f>SUM(R66,T66,V66,X66,Z66,AB66,AD66,AF66,AH66,AJ66,AL66,AN66,AP66,AR66,AT66,AV66,AX66,AZ66,BB66,BD66,BF66,BH66,BJ66,BL66,BN66,BP66,BR66)/SUM(Q66,S66,U66,W66,Y66,AA66,AC66,AE66,AG66,AI66,AK66,AM66,AO66,AQ66,AS66,AU66,AW66,AY66,BA66,BC66,BE66,BG66,BI66,BK66,BM66,BO66,BQ66)</f>
        <v>0.09</v>
      </c>
      <c r="M66" s="94">
        <f t="shared" si="6"/>
        <v>1.35E-4</v>
      </c>
      <c r="N66" s="122"/>
      <c r="O66" s="467"/>
      <c r="P66" s="698"/>
      <c r="Q66" s="455"/>
      <c r="R66" s="723"/>
      <c r="S66" s="455"/>
      <c r="T66" s="723"/>
      <c r="U66" s="478"/>
      <c r="V66" s="746"/>
      <c r="W66" s="469"/>
      <c r="X66" s="770"/>
      <c r="Y66" s="471"/>
      <c r="Z66" s="791"/>
      <c r="AA66" s="454"/>
      <c r="AB66" s="815"/>
      <c r="AC66" s="455"/>
      <c r="AD66" s="723"/>
      <c r="AE66" s="468"/>
      <c r="AF66" s="815"/>
      <c r="AG66" s="453"/>
      <c r="AH66" s="696"/>
      <c r="AI66" s="456"/>
      <c r="AJ66" s="743"/>
      <c r="AK66" s="454"/>
      <c r="AL66" s="815"/>
      <c r="AM66" s="456"/>
      <c r="AN66" s="766"/>
      <c r="AO66" s="453"/>
      <c r="AP66" s="696"/>
      <c r="AQ66" s="458">
        <v>1800</v>
      </c>
      <c r="AR66" s="1394">
        <v>1800</v>
      </c>
      <c r="AS66" s="458">
        <v>1800</v>
      </c>
      <c r="AT66" s="878"/>
      <c r="AU66" s="458">
        <v>1800</v>
      </c>
      <c r="AV66" s="842"/>
      <c r="AW66" s="458">
        <v>1800</v>
      </c>
      <c r="AX66" s="936"/>
      <c r="AY66" s="459">
        <v>1800</v>
      </c>
      <c r="AZ66" s="863"/>
      <c r="BA66" s="459">
        <v>1900</v>
      </c>
      <c r="BB66" s="863"/>
      <c r="BC66" s="458">
        <v>1900</v>
      </c>
      <c r="BD66" s="842"/>
      <c r="BE66" s="458">
        <v>1800</v>
      </c>
      <c r="BF66" s="976"/>
      <c r="BG66" s="459">
        <v>1800</v>
      </c>
      <c r="BH66" s="863"/>
      <c r="BI66" s="458">
        <v>1800</v>
      </c>
      <c r="BJ66" s="878"/>
      <c r="BK66" s="458">
        <v>1800</v>
      </c>
      <c r="BL66" s="842"/>
      <c r="BM66" s="457"/>
      <c r="BN66" s="1002"/>
      <c r="BO66" s="470"/>
      <c r="BP66" s="904"/>
      <c r="BQ66" s="466"/>
      <c r="BR66" s="1032"/>
      <c r="BS66" s="465"/>
      <c r="BT66" s="723"/>
      <c r="BU66" s="455"/>
      <c r="BV66" s="923"/>
      <c r="BW66" s="464"/>
      <c r="BX66" s="1065"/>
    </row>
    <row r="67" spans="2:76" ht="30" customHeight="1" x14ac:dyDescent="0.45">
      <c r="B67" s="175"/>
      <c r="C67" s="255"/>
      <c r="D67" s="256" t="s">
        <v>234</v>
      </c>
      <c r="E67" s="256"/>
      <c r="F67" s="257"/>
      <c r="G67" s="258" t="s">
        <v>318</v>
      </c>
      <c r="H67" s="258" t="s">
        <v>317</v>
      </c>
      <c r="I67" s="259" t="s">
        <v>124</v>
      </c>
      <c r="J67" s="260">
        <f>SUM(J68:J72)</f>
        <v>1.4E-2</v>
      </c>
      <c r="K67" s="141">
        <f>SUM(K68:K72)/5</f>
        <v>1</v>
      </c>
      <c r="L67" s="141">
        <f>SUM(L68:L72)/5</f>
        <v>0.28676923076923078</v>
      </c>
      <c r="M67" s="266">
        <f>J67*(L67/K67)</f>
        <v>4.0147692307692306E-3</v>
      </c>
      <c r="N67" s="262"/>
      <c r="O67" s="250"/>
      <c r="P67" s="697"/>
      <c r="Q67" s="238"/>
      <c r="R67" s="719"/>
      <c r="S67" s="238"/>
      <c r="T67" s="719"/>
      <c r="U67" s="239"/>
      <c r="V67" s="740"/>
      <c r="W67" s="237"/>
      <c r="X67" s="769"/>
      <c r="Y67" s="625"/>
      <c r="Z67" s="788"/>
      <c r="AA67" s="248"/>
      <c r="AB67" s="806"/>
      <c r="AC67" s="234"/>
      <c r="AD67" s="722"/>
      <c r="AE67" s="252"/>
      <c r="AF67" s="806"/>
      <c r="AG67" s="253"/>
      <c r="AH67" s="864"/>
      <c r="AI67" s="243"/>
      <c r="AJ67" s="879"/>
      <c r="AK67" s="242"/>
      <c r="AL67" s="809"/>
      <c r="AM67" s="243"/>
      <c r="AN67" s="764"/>
      <c r="AO67" s="253"/>
      <c r="AP67" s="864"/>
      <c r="AQ67" s="243"/>
      <c r="AR67" s="879"/>
      <c r="AS67" s="243"/>
      <c r="AT67" s="879"/>
      <c r="AU67" s="243"/>
      <c r="AV67" s="809"/>
      <c r="AW67" s="243"/>
      <c r="AX67" s="937"/>
      <c r="AY67" s="242"/>
      <c r="AZ67" s="864"/>
      <c r="BA67" s="242"/>
      <c r="BB67" s="864"/>
      <c r="BC67" s="243"/>
      <c r="BD67" s="809"/>
      <c r="BE67" s="243"/>
      <c r="BF67" s="977"/>
      <c r="BG67" s="242"/>
      <c r="BH67" s="864"/>
      <c r="BI67" s="243"/>
      <c r="BJ67" s="879"/>
      <c r="BK67" s="243"/>
      <c r="BL67" s="809"/>
      <c r="BM67" s="243"/>
      <c r="BN67" s="937"/>
      <c r="BO67" s="227"/>
      <c r="BP67" s="902"/>
      <c r="BQ67" s="273"/>
      <c r="BR67" s="1030"/>
      <c r="BS67" s="233"/>
      <c r="BT67" s="722"/>
      <c r="BU67" s="234"/>
      <c r="BV67" s="883"/>
      <c r="BW67" s="235"/>
      <c r="BX67" s="1063"/>
    </row>
    <row r="68" spans="2:76" ht="30" customHeight="1" x14ac:dyDescent="0.45">
      <c r="B68" s="175"/>
      <c r="C68" s="532"/>
      <c r="D68" s="49"/>
      <c r="E68" s="49" t="s">
        <v>166</v>
      </c>
      <c r="F68" s="50"/>
      <c r="G68" s="527" t="s">
        <v>106</v>
      </c>
      <c r="H68" s="527" t="s">
        <v>139</v>
      </c>
      <c r="I68" s="51" t="s">
        <v>124</v>
      </c>
      <c r="J68" s="88">
        <v>2.8E-3</v>
      </c>
      <c r="K68" s="533">
        <v>1</v>
      </c>
      <c r="L68" s="53">
        <f>SUM(R68,T68,V68,X68,Z68,AB68,AD68,AF68,AH68,AJ68,AL68,AN68,AP68,AR68,AT68,AV68,AX68,AZ68,BB68,BD68,BF68,BH68,BJ68,BL68,BN68,BP68,BR68)/SUM(Q68,S68,U68,W68,Y68,AA68,AC68,AE68,AG68,AI68,AK68,AM68,AO68,AQ68,AS68,AU68,AW68,AY68,BA68,BC68,BE68,BG68,BI68,BK68,BM68,BO68,BQ68)</f>
        <v>0</v>
      </c>
      <c r="M68" s="270">
        <f t="shared" si="6"/>
        <v>0</v>
      </c>
      <c r="N68" s="122"/>
      <c r="O68" s="250"/>
      <c r="P68" s="697"/>
      <c r="Q68" s="238"/>
      <c r="R68" s="719"/>
      <c r="S68" s="238"/>
      <c r="T68" s="719"/>
      <c r="U68" s="239"/>
      <c r="V68" s="740"/>
      <c r="W68" s="237"/>
      <c r="X68" s="769"/>
      <c r="Y68" s="625"/>
      <c r="Z68" s="788"/>
      <c r="AA68" s="248"/>
      <c r="AB68" s="806"/>
      <c r="AC68" s="234"/>
      <c r="AD68" s="722"/>
      <c r="AE68" s="252"/>
      <c r="AF68" s="806"/>
      <c r="AG68" s="251"/>
      <c r="AH68" s="695"/>
      <c r="AI68" s="232"/>
      <c r="AJ68" s="742"/>
      <c r="AK68" s="248"/>
      <c r="AL68" s="806"/>
      <c r="AM68" s="232"/>
      <c r="AN68" s="776"/>
      <c r="AO68" s="267"/>
      <c r="AP68" s="921"/>
      <c r="AQ68" s="228">
        <v>1</v>
      </c>
      <c r="AR68" s="922"/>
      <c r="AS68" s="228"/>
      <c r="AT68" s="922"/>
      <c r="AU68" s="228"/>
      <c r="AV68" s="814"/>
      <c r="AW68" s="228"/>
      <c r="AX68" s="938"/>
      <c r="AY68" s="229">
        <v>1</v>
      </c>
      <c r="AZ68" s="949"/>
      <c r="BA68" s="229"/>
      <c r="BB68" s="949"/>
      <c r="BC68" s="228"/>
      <c r="BD68" s="814"/>
      <c r="BE68" s="228"/>
      <c r="BF68" s="978"/>
      <c r="BG68" s="229">
        <v>1</v>
      </c>
      <c r="BH68" s="949"/>
      <c r="BI68" s="230"/>
      <c r="BJ68" s="958"/>
      <c r="BK68" s="225"/>
      <c r="BL68" s="887"/>
      <c r="BM68" s="232"/>
      <c r="BN68" s="846"/>
      <c r="BO68" s="233"/>
      <c r="BP68" s="898"/>
      <c r="BQ68" s="273"/>
      <c r="BR68" s="1030"/>
      <c r="BS68" s="233"/>
      <c r="BT68" s="722"/>
      <c r="BU68" s="234"/>
      <c r="BV68" s="883"/>
      <c r="BW68" s="235"/>
      <c r="BX68" s="1063"/>
    </row>
    <row r="69" spans="2:76" ht="30" customHeight="1" x14ac:dyDescent="0.45">
      <c r="B69" s="175"/>
      <c r="C69" s="532"/>
      <c r="D69" s="528"/>
      <c r="E69" s="528" t="s">
        <v>380</v>
      </c>
      <c r="F69" s="531"/>
      <c r="G69" s="527" t="s">
        <v>102</v>
      </c>
      <c r="H69" s="527" t="s">
        <v>84</v>
      </c>
      <c r="I69" s="224" t="s">
        <v>124</v>
      </c>
      <c r="J69" s="534">
        <v>2.8E-3</v>
      </c>
      <c r="K69" s="535">
        <v>1</v>
      </c>
      <c r="L69" s="53">
        <f>SUM(R69,T69,V69,X69,Z69,AB69,AD69,AF69,AH69,AJ69,AL69,AN69,AP69,AR69,AT69,AV69,AX69,AZ69,BB69,BD69,BF69,BH69,BJ69,BL69,BN69,BP69,BR69)/SUM(Q69,S69,U69,W69,Y69,AA69,AC69,AE69,AG69,AI69,AK69,AM69,AO69,AQ69,AS69,AU69,AW69,AY69,BA69,BC69,BE69,BG69,BI69,BK69,BM69,BO69,BQ69)</f>
        <v>0.4</v>
      </c>
      <c r="M69" s="265">
        <f t="shared" si="6"/>
        <v>1.1200000000000001E-3</v>
      </c>
      <c r="N69" s="264"/>
      <c r="O69" s="250"/>
      <c r="P69" s="697"/>
      <c r="Q69" s="238"/>
      <c r="R69" s="719"/>
      <c r="S69" s="238"/>
      <c r="T69" s="719"/>
      <c r="U69" s="239"/>
      <c r="V69" s="740"/>
      <c r="W69" s="237"/>
      <c r="X69" s="769"/>
      <c r="Y69" s="625"/>
      <c r="Z69" s="788"/>
      <c r="AA69" s="248"/>
      <c r="AB69" s="806"/>
      <c r="AC69" s="234"/>
      <c r="AD69" s="722"/>
      <c r="AE69" s="252"/>
      <c r="AF69" s="806"/>
      <c r="AG69" s="461">
        <v>10</v>
      </c>
      <c r="AH69" s="861"/>
      <c r="AI69" s="463">
        <v>10</v>
      </c>
      <c r="AJ69" s="877">
        <v>20</v>
      </c>
      <c r="AK69" s="462">
        <v>10</v>
      </c>
      <c r="AL69" s="861">
        <v>10</v>
      </c>
      <c r="AM69" s="463">
        <v>10</v>
      </c>
      <c r="AN69" s="903">
        <v>10</v>
      </c>
      <c r="AO69" s="461">
        <v>10</v>
      </c>
      <c r="AP69" s="861"/>
      <c r="AQ69" s="463">
        <v>10</v>
      </c>
      <c r="AR69" s="877"/>
      <c r="AS69" s="463">
        <v>10</v>
      </c>
      <c r="AT69" s="877"/>
      <c r="AU69" s="463">
        <v>10</v>
      </c>
      <c r="AV69" s="888"/>
      <c r="AW69" s="458">
        <v>5</v>
      </c>
      <c r="AX69" s="842"/>
      <c r="AY69" s="480">
        <v>5</v>
      </c>
      <c r="AZ69" s="842"/>
      <c r="BA69" s="460">
        <v>5</v>
      </c>
      <c r="BB69" s="842"/>
      <c r="BC69" s="458">
        <v>5</v>
      </c>
      <c r="BD69" s="842"/>
      <c r="BE69" s="457"/>
      <c r="BF69" s="979"/>
      <c r="BG69" s="469"/>
      <c r="BH69" s="995"/>
      <c r="BI69" s="457"/>
      <c r="BJ69" s="998"/>
      <c r="BK69" s="457"/>
      <c r="BL69" s="813"/>
      <c r="BM69" s="456"/>
      <c r="BN69" s="847"/>
      <c r="BO69" s="233"/>
      <c r="BP69" s="898"/>
      <c r="BQ69" s="273"/>
      <c r="BR69" s="1030"/>
      <c r="BS69" s="233"/>
      <c r="BT69" s="722"/>
      <c r="BU69" s="234"/>
      <c r="BV69" s="883"/>
      <c r="BW69" s="235"/>
      <c r="BX69" s="1063"/>
    </row>
    <row r="70" spans="2:76" ht="30" customHeight="1" x14ac:dyDescent="0.45">
      <c r="B70" s="175"/>
      <c r="C70" s="532"/>
      <c r="D70" s="528"/>
      <c r="E70" s="528" t="s">
        <v>381</v>
      </c>
      <c r="F70" s="531"/>
      <c r="G70" s="527" t="s">
        <v>102</v>
      </c>
      <c r="H70" s="527" t="s">
        <v>83</v>
      </c>
      <c r="I70" s="224" t="s">
        <v>124</v>
      </c>
      <c r="J70" s="534">
        <v>2.8E-3</v>
      </c>
      <c r="K70" s="535">
        <v>1</v>
      </c>
      <c r="L70" s="53">
        <f t="shared" ref="L70:L72" si="9">SUM(R70,T70,V70,X70,Z70,AB70,AD70,AF70,AH70,AJ70,AL70,AN70,AP70,AR70,AT70,AV70,AX70,AZ70,BB70,BD70,BF70,BH70,BJ70,BL70,BN70,BP70,BR70)/SUM(Q70,S70,U70,W70,Y70,AA70,AC70,AE70,AG70,AI70,AK70,AM70,AO70,AQ70,AS70,AU70,AW70,AY70,BA70,BC70,BE70,BG70,BI70,BK70,BM70,BO70,BQ70)</f>
        <v>0.34</v>
      </c>
      <c r="M70" s="265">
        <f t="shared" si="6"/>
        <v>9.5200000000000005E-4</v>
      </c>
      <c r="N70" s="264"/>
      <c r="O70" s="250"/>
      <c r="P70" s="697"/>
      <c r="Q70" s="238"/>
      <c r="R70" s="719"/>
      <c r="S70" s="238"/>
      <c r="T70" s="719"/>
      <c r="U70" s="239"/>
      <c r="V70" s="740"/>
      <c r="W70" s="237"/>
      <c r="X70" s="769"/>
      <c r="Y70" s="625"/>
      <c r="Z70" s="788"/>
      <c r="AA70" s="248"/>
      <c r="AB70" s="806"/>
      <c r="AC70" s="234"/>
      <c r="AD70" s="722"/>
      <c r="AE70" s="252"/>
      <c r="AF70" s="806"/>
      <c r="AG70" s="461">
        <v>10</v>
      </c>
      <c r="AH70" s="861"/>
      <c r="AI70" s="463">
        <v>10</v>
      </c>
      <c r="AJ70" s="877">
        <v>20</v>
      </c>
      <c r="AK70" s="462">
        <v>7</v>
      </c>
      <c r="AL70" s="861">
        <v>7</v>
      </c>
      <c r="AM70" s="463">
        <v>7</v>
      </c>
      <c r="AN70" s="903">
        <v>7</v>
      </c>
      <c r="AO70" s="461">
        <v>7</v>
      </c>
      <c r="AP70" s="861"/>
      <c r="AQ70" s="463">
        <v>7</v>
      </c>
      <c r="AR70" s="878"/>
      <c r="AS70" s="463">
        <v>7</v>
      </c>
      <c r="AT70" s="878"/>
      <c r="AU70" s="463">
        <v>7</v>
      </c>
      <c r="AV70" s="842"/>
      <c r="AW70" s="458">
        <v>7</v>
      </c>
      <c r="AX70" s="842"/>
      <c r="AY70" s="461">
        <v>7</v>
      </c>
      <c r="AZ70" s="842"/>
      <c r="BA70" s="460">
        <v>5</v>
      </c>
      <c r="BB70" s="842"/>
      <c r="BC70" s="463">
        <v>5</v>
      </c>
      <c r="BD70" s="888"/>
      <c r="BE70" s="463">
        <v>5</v>
      </c>
      <c r="BF70" s="971"/>
      <c r="BG70" s="462">
        <v>3</v>
      </c>
      <c r="BH70" s="861"/>
      <c r="BI70" s="463">
        <v>3</v>
      </c>
      <c r="BJ70" s="877"/>
      <c r="BK70" s="458">
        <v>3</v>
      </c>
      <c r="BL70" s="842"/>
      <c r="BM70" s="232"/>
      <c r="BN70" s="846"/>
      <c r="BO70" s="233"/>
      <c r="BP70" s="898"/>
      <c r="BQ70" s="273"/>
      <c r="BR70" s="1030"/>
      <c r="BS70" s="233"/>
      <c r="BT70" s="722"/>
      <c r="BU70" s="234"/>
      <c r="BV70" s="883"/>
      <c r="BW70" s="235"/>
      <c r="BX70" s="1063"/>
    </row>
    <row r="71" spans="2:76" ht="30" customHeight="1" x14ac:dyDescent="0.45">
      <c r="B71" s="175"/>
      <c r="C71" s="52"/>
      <c r="D71" s="49"/>
      <c r="E71" s="49" t="s">
        <v>382</v>
      </c>
      <c r="F71" s="50"/>
      <c r="G71" s="527" t="s">
        <v>314</v>
      </c>
      <c r="H71" s="527" t="s">
        <v>315</v>
      </c>
      <c r="I71" s="51" t="s">
        <v>124</v>
      </c>
      <c r="J71" s="88">
        <v>2.8E-3</v>
      </c>
      <c r="K71" s="533">
        <v>1</v>
      </c>
      <c r="L71" s="53">
        <f>SUM(R71,T71,V71,X71,Z71,AB71,AD71,AF71,AH71,AJ71,AL71,AN71,AP71,AR71,AT71,AV71,AX71,AZ71,BB71,BD71,BF71,BH71,BJ71,BL71,BN71,BP71,BR71)/SUM(Q71,S71,U71,W71,Y71,AA71,AC71,AE71,AG71,AI71,AK71,AM71,AO71,AQ71,AS71,AU71,AW71,AY71,BA71,BC71,BE71,BG71,BI71,BK71,BM71,BO71,BQ71)</f>
        <v>0.69384615384615389</v>
      </c>
      <c r="M71" s="270">
        <f t="shared" si="6"/>
        <v>1.9427692307692308E-3</v>
      </c>
      <c r="N71" s="122"/>
      <c r="O71" s="250"/>
      <c r="P71" s="697"/>
      <c r="Q71" s="238"/>
      <c r="R71" s="719"/>
      <c r="S71" s="238"/>
      <c r="T71" s="719"/>
      <c r="U71" s="239"/>
      <c r="V71" s="740"/>
      <c r="W71" s="237"/>
      <c r="X71" s="769"/>
      <c r="Y71" s="625"/>
      <c r="Z71" s="788"/>
      <c r="AA71" s="248"/>
      <c r="AB71" s="806"/>
      <c r="AC71" s="234"/>
      <c r="AD71" s="722"/>
      <c r="AE71" s="252"/>
      <c r="AF71" s="806"/>
      <c r="AG71" s="453"/>
      <c r="AH71" s="696"/>
      <c r="AI71" s="456"/>
      <c r="AJ71" s="743"/>
      <c r="AK71" s="454"/>
      <c r="AL71" s="815"/>
      <c r="AM71" s="456"/>
      <c r="AN71" s="766"/>
      <c r="AO71" s="480">
        <v>150</v>
      </c>
      <c r="AP71" s="1393">
        <v>158</v>
      </c>
      <c r="AQ71" s="458">
        <v>200</v>
      </c>
      <c r="AR71" s="1394">
        <v>293</v>
      </c>
      <c r="AS71" s="458">
        <v>150</v>
      </c>
      <c r="AT71" s="842"/>
      <c r="AU71" s="458">
        <v>150</v>
      </c>
      <c r="AV71" s="907"/>
      <c r="AW71" s="456"/>
      <c r="AX71" s="847"/>
      <c r="AY71" s="454"/>
      <c r="AZ71" s="696"/>
      <c r="BA71" s="454"/>
      <c r="BB71" s="696"/>
      <c r="BC71" s="456"/>
      <c r="BD71" s="815"/>
      <c r="BE71" s="456"/>
      <c r="BF71" s="975"/>
      <c r="BG71" s="454"/>
      <c r="BH71" s="696"/>
      <c r="BI71" s="456"/>
      <c r="BJ71" s="743"/>
      <c r="BK71" s="456"/>
      <c r="BL71" s="815"/>
      <c r="BM71" s="456"/>
      <c r="BN71" s="847"/>
      <c r="BO71" s="470"/>
      <c r="BP71" s="904"/>
      <c r="BQ71" s="466"/>
      <c r="BR71" s="1032"/>
      <c r="BS71" s="233"/>
      <c r="BT71" s="722"/>
      <c r="BU71" s="234"/>
      <c r="BV71" s="883"/>
      <c r="BW71" s="235"/>
      <c r="BX71" s="1063"/>
    </row>
    <row r="72" spans="2:76" ht="30" customHeight="1" x14ac:dyDescent="0.45">
      <c r="B72" s="175"/>
      <c r="C72" s="52"/>
      <c r="D72" s="49"/>
      <c r="E72" s="49" t="s">
        <v>227</v>
      </c>
      <c r="F72" s="50"/>
      <c r="G72" s="527" t="s">
        <v>316</v>
      </c>
      <c r="H72" s="527" t="s">
        <v>317</v>
      </c>
      <c r="I72" s="51" t="s">
        <v>101</v>
      </c>
      <c r="J72" s="88">
        <v>2.8E-3</v>
      </c>
      <c r="K72" s="533">
        <v>1</v>
      </c>
      <c r="L72" s="53">
        <f t="shared" si="9"/>
        <v>0</v>
      </c>
      <c r="M72" s="270">
        <f t="shared" si="6"/>
        <v>0</v>
      </c>
      <c r="N72" s="122"/>
      <c r="O72" s="250"/>
      <c r="P72" s="697"/>
      <c r="Q72" s="238"/>
      <c r="R72" s="719"/>
      <c r="S72" s="238"/>
      <c r="T72" s="719"/>
      <c r="U72" s="239"/>
      <c r="V72" s="740"/>
      <c r="W72" s="237"/>
      <c r="X72" s="769"/>
      <c r="Y72" s="625"/>
      <c r="Z72" s="788"/>
      <c r="AA72" s="248"/>
      <c r="AB72" s="806"/>
      <c r="AC72" s="234"/>
      <c r="AD72" s="722"/>
      <c r="AE72" s="252"/>
      <c r="AF72" s="806"/>
      <c r="AG72" s="453"/>
      <c r="AH72" s="696"/>
      <c r="AI72" s="456"/>
      <c r="AJ72" s="743"/>
      <c r="AK72" s="454"/>
      <c r="AL72" s="815"/>
      <c r="AM72" s="456"/>
      <c r="AN72" s="766"/>
      <c r="AO72" s="453"/>
      <c r="AP72" s="696"/>
      <c r="AQ72" s="456"/>
      <c r="AR72" s="743"/>
      <c r="AS72" s="456"/>
      <c r="AT72" s="743"/>
      <c r="AU72" s="456"/>
      <c r="AV72" s="815"/>
      <c r="AW72" s="456"/>
      <c r="AX72" s="847"/>
      <c r="AY72" s="459">
        <v>2500</v>
      </c>
      <c r="AZ72" s="863"/>
      <c r="BA72" s="459">
        <v>2500</v>
      </c>
      <c r="BB72" s="863"/>
      <c r="BC72" s="458">
        <v>2500</v>
      </c>
      <c r="BD72" s="842"/>
      <c r="BE72" s="458">
        <v>2500</v>
      </c>
      <c r="BF72" s="976"/>
      <c r="BG72" s="405">
        <v>2500</v>
      </c>
      <c r="BH72" s="863"/>
      <c r="BI72" s="406">
        <v>2500</v>
      </c>
      <c r="BJ72" s="878"/>
      <c r="BK72" s="406">
        <v>2500</v>
      </c>
      <c r="BL72" s="842"/>
      <c r="BM72" s="406">
        <v>2500</v>
      </c>
      <c r="BN72" s="936"/>
      <c r="BO72" s="470"/>
      <c r="BP72" s="904"/>
      <c r="BQ72" s="466"/>
      <c r="BR72" s="1032"/>
      <c r="BS72" s="233"/>
      <c r="BT72" s="722"/>
      <c r="BU72" s="234"/>
      <c r="BV72" s="883"/>
      <c r="BW72" s="235"/>
      <c r="BX72" s="1063"/>
    </row>
    <row r="73" spans="2:76" ht="30" customHeight="1" x14ac:dyDescent="0.45">
      <c r="B73" s="175"/>
      <c r="C73" s="255"/>
      <c r="D73" s="256" t="s">
        <v>235</v>
      </c>
      <c r="E73" s="256"/>
      <c r="F73" s="257"/>
      <c r="G73" s="258" t="s">
        <v>89</v>
      </c>
      <c r="H73" s="258" t="s">
        <v>52</v>
      </c>
      <c r="I73" s="259" t="s">
        <v>236</v>
      </c>
      <c r="J73" s="260">
        <f>SUM(J74:J78)</f>
        <v>1.6E-2</v>
      </c>
      <c r="K73" s="141">
        <f>SUM(K74:K78)/5</f>
        <v>1</v>
      </c>
      <c r="L73" s="141">
        <f>SUM(L74:L78)/5</f>
        <v>0</v>
      </c>
      <c r="M73" s="261">
        <f>J73*(L73/K73)</f>
        <v>0</v>
      </c>
      <c r="N73" s="262"/>
      <c r="O73" s="250"/>
      <c r="P73" s="697"/>
      <c r="Q73" s="238"/>
      <c r="R73" s="719"/>
      <c r="S73" s="238"/>
      <c r="T73" s="719"/>
      <c r="U73" s="239"/>
      <c r="V73" s="740"/>
      <c r="W73" s="237"/>
      <c r="X73" s="769"/>
      <c r="Y73" s="625"/>
      <c r="Z73" s="788"/>
      <c r="AA73" s="248"/>
      <c r="AB73" s="806"/>
      <c r="AC73" s="234"/>
      <c r="AD73" s="722"/>
      <c r="AE73" s="252"/>
      <c r="AF73" s="806"/>
      <c r="AG73" s="251"/>
      <c r="AH73" s="695"/>
      <c r="AI73" s="232"/>
      <c r="AJ73" s="742"/>
      <c r="AK73" s="248"/>
      <c r="AL73" s="806"/>
      <c r="AM73" s="230"/>
      <c r="AN73" s="966"/>
      <c r="AO73" s="272"/>
      <c r="AP73" s="908"/>
      <c r="AQ73" s="232"/>
      <c r="AR73" s="742"/>
      <c r="AS73" s="232"/>
      <c r="AT73" s="742"/>
      <c r="AU73" s="232"/>
      <c r="AV73" s="806"/>
      <c r="AW73" s="232"/>
      <c r="AX73" s="846"/>
      <c r="AY73" s="248"/>
      <c r="AZ73" s="695"/>
      <c r="BA73" s="272"/>
      <c r="BB73" s="956"/>
      <c r="BC73" s="232"/>
      <c r="BD73" s="806"/>
      <c r="BE73" s="232"/>
      <c r="BF73" s="966"/>
      <c r="BG73" s="248"/>
      <c r="BH73" s="695"/>
      <c r="BI73" s="232"/>
      <c r="BJ73" s="742"/>
      <c r="BK73" s="232"/>
      <c r="BL73" s="806"/>
      <c r="BM73" s="232"/>
      <c r="BN73" s="846"/>
      <c r="BO73" s="227"/>
      <c r="BP73" s="902"/>
      <c r="BQ73" s="1119"/>
      <c r="BR73" s="1120"/>
      <c r="BS73" s="1114"/>
      <c r="BT73" s="1115"/>
      <c r="BU73" s="234"/>
      <c r="BV73" s="883"/>
      <c r="BW73" s="235"/>
      <c r="BX73" s="1063"/>
    </row>
    <row r="74" spans="2:76" ht="30" customHeight="1" x14ac:dyDescent="0.45">
      <c r="B74" s="175"/>
      <c r="C74" s="536"/>
      <c r="D74" s="528"/>
      <c r="E74" s="528" t="s">
        <v>167</v>
      </c>
      <c r="F74" s="529"/>
      <c r="G74" s="518" t="s">
        <v>89</v>
      </c>
      <c r="H74" s="514" t="s">
        <v>52</v>
      </c>
      <c r="I74" s="224" t="s">
        <v>236</v>
      </c>
      <c r="J74" s="534">
        <v>3.2000000000000002E-3</v>
      </c>
      <c r="K74" s="537">
        <v>1</v>
      </c>
      <c r="L74" s="53">
        <f>SUM(R74,T74,V74,X74,Z74,AB74,AD74,AF74,AH74,AJ74,AL74,AN74,AP74,AR74,AT74,AV74,AX74,AZ74,BB74,BD74,BF74,BH74,BJ74,BL74,BN74,BP74,BR74,BT74,BV74)/SUM(Q74,S74,U74,W74,Y74,AA74,AC74,AE74,AG74,AI74,AK74,AM74,AO74,AQ74,AS74,AU74,AW74,AY74,BA74,BC74,BE74,BG74,BI74,BK74,BM74,BO74,BQ74,BS74,BU74)</f>
        <v>0</v>
      </c>
      <c r="M74" s="263">
        <f t="shared" si="6"/>
        <v>0</v>
      </c>
      <c r="N74" s="264"/>
      <c r="O74" s="494"/>
      <c r="P74" s="699"/>
      <c r="Q74" s="495"/>
      <c r="R74" s="715"/>
      <c r="S74" s="495"/>
      <c r="T74" s="715"/>
      <c r="U74" s="496"/>
      <c r="V74" s="747"/>
      <c r="W74" s="497"/>
      <c r="X74" s="757"/>
      <c r="Y74" s="627"/>
      <c r="Z74" s="785"/>
      <c r="AA74" s="497"/>
      <c r="AB74" s="805"/>
      <c r="AC74" s="495"/>
      <c r="AD74" s="715"/>
      <c r="AE74" s="498"/>
      <c r="AF74" s="805"/>
      <c r="AG74" s="501"/>
      <c r="AH74" s="689"/>
      <c r="AI74" s="502"/>
      <c r="AJ74" s="718"/>
      <c r="AK74" s="497"/>
      <c r="AL74" s="805"/>
      <c r="AM74" s="502"/>
      <c r="AN74" s="838"/>
      <c r="AO74" s="1113">
        <v>1</v>
      </c>
      <c r="AP74" s="909"/>
      <c r="AQ74" s="499"/>
      <c r="AR74" s="718"/>
      <c r="AS74" s="499"/>
      <c r="AT74" s="718"/>
      <c r="AU74" s="499"/>
      <c r="AV74" s="805"/>
      <c r="AW74" s="499"/>
      <c r="AX74" s="838"/>
      <c r="AY74" s="497"/>
      <c r="AZ74" s="689"/>
      <c r="BA74" s="503">
        <v>1</v>
      </c>
      <c r="BB74" s="957"/>
      <c r="BC74" s="502"/>
      <c r="BD74" s="960"/>
      <c r="BE74" s="502"/>
      <c r="BF74" s="964"/>
      <c r="BG74" s="497"/>
      <c r="BH74" s="689"/>
      <c r="BI74" s="499"/>
      <c r="BJ74" s="718"/>
      <c r="BK74" s="499"/>
      <c r="BL74" s="805"/>
      <c r="BM74" s="499"/>
      <c r="BN74" s="838"/>
      <c r="BO74" s="1117"/>
      <c r="BP74" s="1118"/>
      <c r="BQ74" s="1121">
        <v>1</v>
      </c>
      <c r="BR74" s="1122"/>
      <c r="BS74" s="504">
        <v>1</v>
      </c>
      <c r="BT74" s="1116"/>
      <c r="BU74" s="499"/>
      <c r="BV74" s="499"/>
      <c r="BW74" s="499"/>
      <c r="BX74" s="1063"/>
    </row>
    <row r="75" spans="2:76" ht="30" customHeight="1" x14ac:dyDescent="0.45">
      <c r="B75" s="175"/>
      <c r="C75" s="536"/>
      <c r="D75" s="528"/>
      <c r="E75" s="528" t="s">
        <v>306</v>
      </c>
      <c r="F75" s="529"/>
      <c r="G75" s="518" t="s">
        <v>89</v>
      </c>
      <c r="H75" s="514" t="s">
        <v>52</v>
      </c>
      <c r="I75" s="224" t="s">
        <v>236</v>
      </c>
      <c r="J75" s="534">
        <v>3.2000000000000002E-3</v>
      </c>
      <c r="K75" s="537">
        <v>1</v>
      </c>
      <c r="L75" s="53">
        <f t="shared" ref="L75" si="10">SUM(R75,T75,V75,X75,Z75,AB75,AD75,AF75,AH75,AJ75,AL75,AN75,AP75,AR75,AT75,AV75,AX75,AZ75,BB75,BD75,BF75,BH75,BJ75,BL75,BN75,BP75,BR75,BT75,BV75)/SUM(Q75,S75,U75,W75,Y75,AA75,AC75,AE75,AG75,AI75,AK75,AM75,AO75,AQ75,AS75,AU75,AW75,AY75,BA75,BC75,BE75,BG75,BI75,BK75,BM75,BO75,BQ75,BS75,BU75)</f>
        <v>0</v>
      </c>
      <c r="M75" s="263">
        <f t="shared" ref="M75:M108" si="11">J75*(L75/K75)</f>
        <v>0</v>
      </c>
      <c r="N75" s="264"/>
      <c r="O75" s="494"/>
      <c r="P75" s="699"/>
      <c r="Q75" s="495"/>
      <c r="R75" s="715"/>
      <c r="S75" s="495"/>
      <c r="T75" s="715"/>
      <c r="U75" s="496"/>
      <c r="V75" s="747"/>
      <c r="W75" s="497"/>
      <c r="X75" s="757"/>
      <c r="Y75" s="627"/>
      <c r="Z75" s="785"/>
      <c r="AA75" s="497"/>
      <c r="AB75" s="805"/>
      <c r="AC75" s="495"/>
      <c r="AD75" s="715"/>
      <c r="AE75" s="498"/>
      <c r="AF75" s="805"/>
      <c r="AG75" s="501"/>
      <c r="AH75" s="689"/>
      <c r="AI75" s="502"/>
      <c r="AJ75" s="718"/>
      <c r="AK75" s="497"/>
      <c r="AL75" s="805"/>
      <c r="AM75" s="502"/>
      <c r="AN75" s="838"/>
      <c r="AO75" s="1113">
        <v>1</v>
      </c>
      <c r="AP75" s="909"/>
      <c r="AQ75" s="499"/>
      <c r="AR75" s="718"/>
      <c r="AS75" s="499"/>
      <c r="AT75" s="718"/>
      <c r="AU75" s="499"/>
      <c r="AV75" s="805"/>
      <c r="AW75" s="499"/>
      <c r="AX75" s="838"/>
      <c r="AY75" s="497"/>
      <c r="AZ75" s="689"/>
      <c r="BA75" s="503">
        <v>1</v>
      </c>
      <c r="BB75" s="957"/>
      <c r="BC75" s="502"/>
      <c r="BD75" s="960"/>
      <c r="BE75" s="502"/>
      <c r="BF75" s="964"/>
      <c r="BG75" s="497"/>
      <c r="BH75" s="689"/>
      <c r="BI75" s="499"/>
      <c r="BJ75" s="718"/>
      <c r="BK75" s="499"/>
      <c r="BL75" s="805"/>
      <c r="BM75" s="499"/>
      <c r="BN75" s="838"/>
      <c r="BO75" s="1117"/>
      <c r="BP75" s="1118"/>
      <c r="BQ75" s="1121">
        <v>1</v>
      </c>
      <c r="BR75" s="1122"/>
      <c r="BS75" s="504">
        <v>1</v>
      </c>
      <c r="BT75" s="1116"/>
      <c r="BU75" s="499"/>
      <c r="BV75" s="499"/>
      <c r="BW75" s="499"/>
      <c r="BX75" s="1063"/>
    </row>
    <row r="76" spans="2:76" ht="30" customHeight="1" x14ac:dyDescent="0.45">
      <c r="B76" s="175"/>
      <c r="C76" s="536"/>
      <c r="D76" s="528"/>
      <c r="E76" s="528" t="s">
        <v>307</v>
      </c>
      <c r="F76" s="529"/>
      <c r="G76" s="518" t="s">
        <v>89</v>
      </c>
      <c r="H76" s="514" t="s">
        <v>52</v>
      </c>
      <c r="I76" s="224" t="s">
        <v>236</v>
      </c>
      <c r="J76" s="534">
        <v>3.2000000000000002E-3</v>
      </c>
      <c r="K76" s="537">
        <v>1</v>
      </c>
      <c r="L76" s="53">
        <f>SUM(R76,T76,V76,X76,Z76,AB76,AD76,AF76,AH76,AJ76,AL76,AN76,AP76,AR76,AT76,AV76,AX76,AZ76,BB76,BD76,BF76,BH76,BJ76,BL76,BN76,BP76,BR76,BT76,BV76)/SUM(Q76,S76,U76,W76,Y76,AA76,AC76,AE76,AG76,AI76,AK76,AM76,AO76,AQ76,AS76,AU76,AW76,AY76,BA76,BC76,BE76,BG76,BI76,BK76,BM76,BO76,BQ76,BS76,BU76)</f>
        <v>0</v>
      </c>
      <c r="M76" s="263">
        <f t="shared" si="11"/>
        <v>0</v>
      </c>
      <c r="N76" s="264"/>
      <c r="O76" s="494"/>
      <c r="P76" s="699"/>
      <c r="Q76" s="495"/>
      <c r="R76" s="715"/>
      <c r="S76" s="495"/>
      <c r="T76" s="715"/>
      <c r="U76" s="496"/>
      <c r="V76" s="747"/>
      <c r="W76" s="497"/>
      <c r="X76" s="757"/>
      <c r="Y76" s="627"/>
      <c r="Z76" s="785"/>
      <c r="AA76" s="497"/>
      <c r="AB76" s="805"/>
      <c r="AC76" s="495"/>
      <c r="AD76" s="715"/>
      <c r="AE76" s="498"/>
      <c r="AF76" s="805"/>
      <c r="AG76" s="501"/>
      <c r="AH76" s="689"/>
      <c r="AI76" s="502"/>
      <c r="AJ76" s="718"/>
      <c r="AK76" s="497"/>
      <c r="AL76" s="805"/>
      <c r="AM76" s="502"/>
      <c r="AN76" s="838"/>
      <c r="AO76" s="1113">
        <v>1</v>
      </c>
      <c r="AP76" s="909"/>
      <c r="AQ76" s="499"/>
      <c r="AR76" s="718"/>
      <c r="AS76" s="499"/>
      <c r="AT76" s="718"/>
      <c r="AU76" s="499"/>
      <c r="AV76" s="805"/>
      <c r="AW76" s="499"/>
      <c r="AX76" s="838"/>
      <c r="AY76" s="497"/>
      <c r="AZ76" s="689"/>
      <c r="BA76" s="503">
        <v>1</v>
      </c>
      <c r="BB76" s="957"/>
      <c r="BC76" s="502"/>
      <c r="BD76" s="960"/>
      <c r="BE76" s="502"/>
      <c r="BF76" s="964"/>
      <c r="BG76" s="497"/>
      <c r="BH76" s="689"/>
      <c r="BI76" s="499"/>
      <c r="BJ76" s="718"/>
      <c r="BK76" s="499"/>
      <c r="BL76" s="805"/>
      <c r="BM76" s="499"/>
      <c r="BN76" s="838"/>
      <c r="BO76" s="1117"/>
      <c r="BP76" s="1118"/>
      <c r="BQ76" s="1121">
        <v>1</v>
      </c>
      <c r="BR76" s="1122"/>
      <c r="BS76" s="504">
        <v>1</v>
      </c>
      <c r="BT76" s="1116"/>
      <c r="BU76" s="499"/>
      <c r="BV76" s="499"/>
      <c r="BW76" s="499"/>
      <c r="BX76" s="1063"/>
    </row>
    <row r="77" spans="2:76" ht="30" customHeight="1" x14ac:dyDescent="0.45">
      <c r="B77" s="175"/>
      <c r="C77" s="536"/>
      <c r="D77" s="528"/>
      <c r="E77" s="528" t="s">
        <v>308</v>
      </c>
      <c r="F77" s="529"/>
      <c r="G77" s="518" t="s">
        <v>89</v>
      </c>
      <c r="H77" s="514" t="s">
        <v>52</v>
      </c>
      <c r="I77" s="224" t="s">
        <v>236</v>
      </c>
      <c r="J77" s="534">
        <v>3.2000000000000002E-3</v>
      </c>
      <c r="K77" s="537">
        <v>1</v>
      </c>
      <c r="L77" s="53">
        <f>SUM(R77,T77,V77,X77,Z77,AB77,AD77,AF77,AH77,AJ77,AL77,AN77,AP77,AR77,AT77,AV77,AX77,AZ77,BB77,BD77,BF77,BH77,BJ77,BL77,BN77,BP77,BR77,BT77,BV77)/SUM(Q77,S77,U77,W77,Y77,AA77,AC77,AE77,AG77,AI77,AK77,AM77,AO77,AQ77,AS77,AU77,AW77,AY77,BA77,BC77,BE77,BG77,BI77,BK77,BM77,BO77,BQ77,BS77,BU77)</f>
        <v>0</v>
      </c>
      <c r="M77" s="263">
        <f>J77*(L77/K77)</f>
        <v>0</v>
      </c>
      <c r="N77" s="264"/>
      <c r="O77" s="494"/>
      <c r="P77" s="699"/>
      <c r="Q77" s="495"/>
      <c r="R77" s="715"/>
      <c r="S77" s="495"/>
      <c r="T77" s="715"/>
      <c r="U77" s="496"/>
      <c r="V77" s="747"/>
      <c r="W77" s="497"/>
      <c r="X77" s="757"/>
      <c r="Y77" s="627"/>
      <c r="Z77" s="785"/>
      <c r="AA77" s="497"/>
      <c r="AB77" s="805"/>
      <c r="AC77" s="495"/>
      <c r="AD77" s="715"/>
      <c r="AE77" s="498"/>
      <c r="AF77" s="805"/>
      <c r="AG77" s="501"/>
      <c r="AH77" s="689"/>
      <c r="AI77" s="502"/>
      <c r="AJ77" s="718"/>
      <c r="AK77" s="497"/>
      <c r="AL77" s="805"/>
      <c r="AM77" s="502"/>
      <c r="AN77" s="838"/>
      <c r="AO77" s="1113">
        <v>1</v>
      </c>
      <c r="AP77" s="909"/>
      <c r="AQ77" s="499"/>
      <c r="AR77" s="718"/>
      <c r="AS77" s="499"/>
      <c r="AT77" s="718"/>
      <c r="AU77" s="499"/>
      <c r="AV77" s="805"/>
      <c r="AW77" s="499"/>
      <c r="AX77" s="838"/>
      <c r="AY77" s="497"/>
      <c r="AZ77" s="689"/>
      <c r="BA77" s="503">
        <v>1</v>
      </c>
      <c r="BB77" s="957"/>
      <c r="BC77" s="502"/>
      <c r="BD77" s="960"/>
      <c r="BE77" s="502"/>
      <c r="BF77" s="964"/>
      <c r="BG77" s="497"/>
      <c r="BH77" s="689"/>
      <c r="BI77" s="499"/>
      <c r="BJ77" s="718"/>
      <c r="BK77" s="499"/>
      <c r="BL77" s="805"/>
      <c r="BM77" s="499"/>
      <c r="BN77" s="838"/>
      <c r="BO77" s="1117"/>
      <c r="BP77" s="1118"/>
      <c r="BQ77" s="1121">
        <v>1</v>
      </c>
      <c r="BR77" s="1122"/>
      <c r="BS77" s="504">
        <v>1</v>
      </c>
      <c r="BT77" s="1116"/>
      <c r="BU77" s="499"/>
      <c r="BV77" s="499"/>
      <c r="BW77" s="499"/>
      <c r="BX77" s="1063"/>
    </row>
    <row r="78" spans="2:76" ht="30" customHeight="1" x14ac:dyDescent="0.45">
      <c r="B78" s="175"/>
      <c r="C78" s="536"/>
      <c r="D78" s="528"/>
      <c r="E78" s="528" t="s">
        <v>237</v>
      </c>
      <c r="F78" s="529"/>
      <c r="G78" s="518" t="s">
        <v>89</v>
      </c>
      <c r="H78" s="514" t="s">
        <v>52</v>
      </c>
      <c r="I78" s="224" t="s">
        <v>236</v>
      </c>
      <c r="J78" s="534">
        <v>3.2000000000000002E-3</v>
      </c>
      <c r="K78" s="537">
        <v>1</v>
      </c>
      <c r="L78" s="53">
        <f>SUM(R78,T78,V78,X78,Z78,AB78,AD78,AF78,AH78,AJ78,AL78,AN78,AP78,AR78,AT78,AV78,AX78,AZ78,BB78,BD78,BF78,BH78,BJ78,BL78,BN78,BP78,BR78,BT78,BV78)/SUM(Q78,S78,U78,W78,Y78,AA78,AC78,AE78,AG78,AI78,AK78,AM78,AO78,AQ78,AS78,AU78,AW78,AY78,BA78,BC78,BE78,BG78,BI78,BK78,BM78,BO78,BQ78,BS78,BU78)</f>
        <v>0</v>
      </c>
      <c r="M78" s="263">
        <f t="shared" si="11"/>
        <v>0</v>
      </c>
      <c r="N78" s="264"/>
      <c r="O78" s="501"/>
      <c r="P78" s="689"/>
      <c r="Q78" s="495"/>
      <c r="R78" s="715"/>
      <c r="S78" s="495"/>
      <c r="T78" s="715"/>
      <c r="U78" s="496"/>
      <c r="V78" s="747"/>
      <c r="W78" s="497"/>
      <c r="X78" s="757"/>
      <c r="Y78" s="627"/>
      <c r="Z78" s="785"/>
      <c r="AA78" s="497"/>
      <c r="AB78" s="805"/>
      <c r="AC78" s="495"/>
      <c r="AD78" s="715"/>
      <c r="AE78" s="498"/>
      <c r="AF78" s="805"/>
      <c r="AG78" s="501"/>
      <c r="AH78" s="689"/>
      <c r="AI78" s="502"/>
      <c r="AJ78" s="718"/>
      <c r="AK78" s="497"/>
      <c r="AL78" s="805"/>
      <c r="AM78" s="627"/>
      <c r="AN78" s="1389"/>
      <c r="AO78" s="1113">
        <v>1</v>
      </c>
      <c r="AP78" s="909"/>
      <c r="AQ78" s="500"/>
      <c r="AR78" s="805"/>
      <c r="AS78" s="499"/>
      <c r="AT78" s="718"/>
      <c r="AU78" s="499"/>
      <c r="AV78" s="805"/>
      <c r="AW78" s="499"/>
      <c r="AX78" s="838"/>
      <c r="AY78" s="497"/>
      <c r="AZ78" s="689"/>
      <c r="BA78" s="503">
        <v>1</v>
      </c>
      <c r="BB78" s="957"/>
      <c r="BC78" s="502"/>
      <c r="BD78" s="960"/>
      <c r="BE78" s="502"/>
      <c r="BF78" s="964"/>
      <c r="BG78" s="497"/>
      <c r="BH78" s="689"/>
      <c r="BI78" s="499"/>
      <c r="BJ78" s="718"/>
      <c r="BK78" s="499"/>
      <c r="BL78" s="805"/>
      <c r="BM78" s="499"/>
      <c r="BN78" s="838"/>
      <c r="BO78" s="1117"/>
      <c r="BP78" s="1118"/>
      <c r="BQ78" s="1121">
        <v>1</v>
      </c>
      <c r="BR78" s="1122"/>
      <c r="BS78" s="504">
        <v>1</v>
      </c>
      <c r="BT78" s="1116"/>
      <c r="BU78" s="499"/>
      <c r="BV78" s="499"/>
      <c r="BW78" s="499"/>
      <c r="BX78" s="1063"/>
    </row>
    <row r="79" spans="2:76" ht="30" customHeight="1" x14ac:dyDescent="0.45">
      <c r="B79" s="175"/>
      <c r="C79" s="277" t="s">
        <v>168</v>
      </c>
      <c r="D79" s="277" t="s">
        <v>100</v>
      </c>
      <c r="E79" s="277"/>
      <c r="F79" s="278"/>
      <c r="G79" s="279" t="s">
        <v>316</v>
      </c>
      <c r="H79" s="279" t="s">
        <v>321</v>
      </c>
      <c r="I79" s="279"/>
      <c r="J79" s="280">
        <f>SUM(J80:J82)</f>
        <v>0.03</v>
      </c>
      <c r="K79" s="281">
        <f>SUM(K80:K82)/3</f>
        <v>1</v>
      </c>
      <c r="L79" s="281">
        <f>SUM(L80:L82)/3</f>
        <v>0</v>
      </c>
      <c r="M79" s="685">
        <f>J79*(L79/K79)</f>
        <v>0</v>
      </c>
      <c r="N79" s="123"/>
      <c r="O79" s="131"/>
      <c r="P79" s="692"/>
      <c r="Q79" s="112"/>
      <c r="R79" s="719"/>
      <c r="S79" s="112"/>
      <c r="T79" s="719"/>
      <c r="U79" s="112"/>
      <c r="V79" s="724"/>
      <c r="W79" s="132"/>
      <c r="X79" s="759"/>
      <c r="Y79" s="624"/>
      <c r="Z79" s="788"/>
      <c r="AA79" s="129"/>
      <c r="AB79" s="806"/>
      <c r="AC79" s="117"/>
      <c r="AD79" s="722"/>
      <c r="AE79" s="130"/>
      <c r="AF79" s="806"/>
      <c r="AG79" s="128"/>
      <c r="AH79" s="695"/>
      <c r="AI79" s="120"/>
      <c r="AJ79" s="742"/>
      <c r="AK79" s="129"/>
      <c r="AL79" s="806"/>
      <c r="AM79" s="120"/>
      <c r="AN79" s="776"/>
      <c r="AO79" s="128"/>
      <c r="AP79" s="776"/>
      <c r="AQ79" s="119"/>
      <c r="AR79" s="806"/>
      <c r="AS79" s="120"/>
      <c r="AT79" s="742"/>
      <c r="AU79" s="120"/>
      <c r="AV79" s="806"/>
      <c r="AW79" s="120"/>
      <c r="AX79" s="846"/>
      <c r="AY79" s="213"/>
      <c r="AZ79" s="864"/>
      <c r="BA79" s="203"/>
      <c r="BB79" s="879"/>
      <c r="BC79" s="203"/>
      <c r="BD79" s="809"/>
      <c r="BE79" s="203"/>
      <c r="BF79" s="977"/>
      <c r="BG79" s="213"/>
      <c r="BH79" s="864"/>
      <c r="BI79" s="203"/>
      <c r="BJ79" s="879"/>
      <c r="BK79" s="203"/>
      <c r="BL79" s="809"/>
      <c r="BM79" s="203"/>
      <c r="BN79" s="937"/>
      <c r="BO79" s="208"/>
      <c r="BP79" s="900"/>
      <c r="BQ79" s="275"/>
      <c r="BR79" s="1035"/>
      <c r="BS79" s="116"/>
      <c r="BT79" s="722"/>
      <c r="BU79" s="117"/>
      <c r="BV79" s="883"/>
      <c r="BW79" s="118"/>
      <c r="BX79" s="1063"/>
    </row>
    <row r="80" spans="2:76" ht="30" customHeight="1" x14ac:dyDescent="0.45">
      <c r="B80" s="175"/>
      <c r="C80" s="536"/>
      <c r="D80" s="536" t="s">
        <v>278</v>
      </c>
      <c r="E80" s="536"/>
      <c r="F80" s="529"/>
      <c r="G80" s="538" t="s">
        <v>253</v>
      </c>
      <c r="H80" s="539" t="s">
        <v>55</v>
      </c>
      <c r="I80" s="224" t="s">
        <v>125</v>
      </c>
      <c r="J80" s="534">
        <v>0.01</v>
      </c>
      <c r="K80" s="537">
        <v>1</v>
      </c>
      <c r="L80" s="537">
        <f>SUM(R80,T80,V80,X80,Z80,AB80,AD80,AF80,AH80,AJ80,AL80,AN80,AP80,AR80,AT80,AV80,AX80,AZ80,BB80,BD80,BF80,BH80,BJ80,BL80,BN80,BP80,BR80,BT80,BV80,BX80)/SUM(Q80,S80,U80,W80,Y80,AA80,AC80,AE80,AG80,AI80,AK80,AM80,AO80,AQ80,AS80,AU80,AW80,AY80,BA80,BC80,BE80,BG80,BI80,BK80,BM80,BO80,BQ80,BS80,BU80,BW80)</f>
        <v>0</v>
      </c>
      <c r="M80" s="263">
        <f>J80*(L80/K80)</f>
        <v>0</v>
      </c>
      <c r="N80" s="122"/>
      <c r="O80" s="131"/>
      <c r="P80" s="692"/>
      <c r="Q80" s="112"/>
      <c r="R80" s="719"/>
      <c r="S80" s="112"/>
      <c r="T80" s="719"/>
      <c r="U80" s="112"/>
      <c r="V80" s="724"/>
      <c r="W80" s="132"/>
      <c r="X80" s="759"/>
      <c r="Y80" s="624"/>
      <c r="Z80" s="788"/>
      <c r="AA80" s="129"/>
      <c r="AB80" s="806"/>
      <c r="AC80" s="117"/>
      <c r="AD80" s="722"/>
      <c r="AE80" s="130"/>
      <c r="AF80" s="806"/>
      <c r="AG80" s="128"/>
      <c r="AH80" s="695"/>
      <c r="AI80" s="120"/>
      <c r="AJ80" s="742"/>
      <c r="AK80" s="129"/>
      <c r="AL80" s="806"/>
      <c r="AM80" s="120"/>
      <c r="AN80" s="776"/>
      <c r="AO80" s="128"/>
      <c r="AP80" s="776"/>
      <c r="AQ80" s="119"/>
      <c r="AR80" s="806"/>
      <c r="AS80" s="120"/>
      <c r="AT80" s="742"/>
      <c r="AU80" s="120"/>
      <c r="AV80" s="806"/>
      <c r="AW80" s="120"/>
      <c r="AX80" s="846"/>
      <c r="AY80" s="211">
        <v>1</v>
      </c>
      <c r="AZ80" s="949"/>
      <c r="BA80" s="201">
        <v>1</v>
      </c>
      <c r="BB80" s="922"/>
      <c r="BC80" s="201">
        <v>1</v>
      </c>
      <c r="BD80" s="814"/>
      <c r="BE80" s="201">
        <v>1</v>
      </c>
      <c r="BF80" s="978"/>
      <c r="BG80" s="211">
        <v>1</v>
      </c>
      <c r="BH80" s="949"/>
      <c r="BI80" s="201">
        <v>1</v>
      </c>
      <c r="BJ80" s="922"/>
      <c r="BK80" s="201">
        <v>1</v>
      </c>
      <c r="BL80" s="814"/>
      <c r="BM80" s="201">
        <v>1</v>
      </c>
      <c r="BN80" s="938"/>
      <c r="BO80" s="210">
        <v>1</v>
      </c>
      <c r="BP80" s="906"/>
      <c r="BQ80" s="220"/>
      <c r="BR80" s="1030"/>
      <c r="BS80" s="116"/>
      <c r="BT80" s="722"/>
      <c r="BU80" s="117"/>
      <c r="BV80" s="883"/>
      <c r="BW80" s="118"/>
      <c r="BX80" s="1063"/>
    </row>
    <row r="81" spans="2:76" ht="30" customHeight="1" x14ac:dyDescent="0.45">
      <c r="B81" s="175"/>
      <c r="C81" s="568"/>
      <c r="D81" s="568" t="s">
        <v>279</v>
      </c>
      <c r="E81" s="568"/>
      <c r="F81" s="569"/>
      <c r="G81" s="538" t="s">
        <v>280</v>
      </c>
      <c r="H81" s="539" t="s">
        <v>281</v>
      </c>
      <c r="I81" s="570" t="s">
        <v>282</v>
      </c>
      <c r="J81" s="534">
        <v>0.01</v>
      </c>
      <c r="K81" s="537">
        <v>1</v>
      </c>
      <c r="L81" s="537">
        <f>SUM(R81,T81,V81,X81,Z81,AB81,AD81,AF81,AH81,AJ81,AL81,AN81,AP81,AR81,AT81,AV81,AX81,AZ81,BB81,BD81,BF81,BH81,BJ81,BL81,BN81,BP81,BR81,BT81,BV81,BX81)/SUM(Q81,S81,U81,W81,Y81,AA81,AC81,AE81,AG81,AI81,AK81,AM81,AO81,AQ81,AS81,AU81,AW81,AY81,BA81,BC81,BE81,BG81,BI81,BK81,BM81,BO81,BQ81,BS81,BU81,BW81)</f>
        <v>0</v>
      </c>
      <c r="M81" s="263">
        <f>J81*(L81/K81)</f>
        <v>0</v>
      </c>
      <c r="N81" s="156"/>
      <c r="O81" s="131"/>
      <c r="P81" s="692"/>
      <c r="Q81" s="113"/>
      <c r="R81" s="724"/>
      <c r="S81" s="113"/>
      <c r="T81" s="724"/>
      <c r="U81" s="113"/>
      <c r="V81" s="724"/>
      <c r="W81" s="132"/>
      <c r="X81" s="759"/>
      <c r="Y81" s="624"/>
      <c r="Z81" s="788"/>
      <c r="AA81" s="129"/>
      <c r="AB81" s="806"/>
      <c r="AC81" s="117"/>
      <c r="AD81" s="722"/>
      <c r="AE81" s="130"/>
      <c r="AF81" s="806"/>
      <c r="AG81" s="128"/>
      <c r="AH81" s="695"/>
      <c r="AI81" s="120"/>
      <c r="AJ81" s="742"/>
      <c r="AK81" s="129"/>
      <c r="AL81" s="806"/>
      <c r="AM81" s="120"/>
      <c r="AN81" s="776"/>
      <c r="AO81" s="128"/>
      <c r="AP81" s="776"/>
      <c r="AQ81" s="119"/>
      <c r="AR81" s="806"/>
      <c r="AS81" s="120"/>
      <c r="AT81" s="742"/>
      <c r="AU81" s="120"/>
      <c r="AV81" s="806"/>
      <c r="AW81" s="120"/>
      <c r="AX81" s="846"/>
      <c r="AY81" s="211">
        <v>1</v>
      </c>
      <c r="AZ81" s="949"/>
      <c r="BA81" s="201">
        <v>1</v>
      </c>
      <c r="BB81" s="922"/>
      <c r="BC81" s="201">
        <v>1</v>
      </c>
      <c r="BD81" s="814"/>
      <c r="BE81" s="201">
        <v>1</v>
      </c>
      <c r="BF81" s="978"/>
      <c r="BG81" s="211">
        <v>1</v>
      </c>
      <c r="BH81" s="949"/>
      <c r="BI81" s="201">
        <v>1</v>
      </c>
      <c r="BJ81" s="922"/>
      <c r="BK81" s="201">
        <v>1</v>
      </c>
      <c r="BL81" s="814"/>
      <c r="BM81" s="201">
        <v>1</v>
      </c>
      <c r="BN81" s="938"/>
      <c r="BO81" s="210">
        <v>1</v>
      </c>
      <c r="BP81" s="906"/>
      <c r="BQ81" s="571"/>
      <c r="BR81" s="1036"/>
      <c r="BS81" s="129"/>
      <c r="BT81" s="742"/>
      <c r="BU81" s="120"/>
      <c r="BV81" s="806"/>
      <c r="BW81" s="119"/>
      <c r="BX81" s="1068"/>
    </row>
    <row r="82" spans="2:76" ht="30" customHeight="1" thickBot="1" x14ac:dyDescent="0.5">
      <c r="B82" s="176"/>
      <c r="C82" s="568"/>
      <c r="D82" s="568" t="s">
        <v>288</v>
      </c>
      <c r="E82" s="568"/>
      <c r="F82" s="569"/>
      <c r="G82" s="570" t="s">
        <v>320</v>
      </c>
      <c r="H82" s="570" t="s">
        <v>321</v>
      </c>
      <c r="I82" s="570" t="s">
        <v>122</v>
      </c>
      <c r="J82" s="647">
        <v>0.01</v>
      </c>
      <c r="K82" s="648">
        <v>1</v>
      </c>
      <c r="L82" s="648">
        <f>SUM(R82,T82,V82,X82,Z82,AB82,AD82,AF82,AH82,AJ82,AL82,AN82,AP82,AR82,AT82,AV82,AX82,AZ82,BB82,BD82,BF82,BH82,BJ82,BL82,BN82,BP82,BR82,BT82,BV82,BX82)/SUM(Q82,S82,U82,W82,Y82,AA82,AC82,AE82,AG82,AI82,AK82,AM82,AO82,AQ82,AS82,AU82,AW82,AY82,BA82,BC82,BE82,BG82,BI82,BK82,BM82,BO82,BQ82,BS82,BU82,BW82)</f>
        <v>0</v>
      </c>
      <c r="M82" s="649">
        <f>J82*(L82/K82)</f>
        <v>0</v>
      </c>
      <c r="N82" s="156"/>
      <c r="O82" s="131"/>
      <c r="P82" s="692"/>
      <c r="Q82" s="113"/>
      <c r="R82" s="724"/>
      <c r="S82" s="113"/>
      <c r="T82" s="724"/>
      <c r="U82" s="113"/>
      <c r="V82" s="724"/>
      <c r="W82" s="132"/>
      <c r="X82" s="759"/>
      <c r="Y82" s="650"/>
      <c r="Z82" s="792"/>
      <c r="AA82" s="129"/>
      <c r="AB82" s="806"/>
      <c r="AC82" s="120"/>
      <c r="AD82" s="742"/>
      <c r="AE82" s="130"/>
      <c r="AF82" s="806"/>
      <c r="AG82" s="128"/>
      <c r="AH82" s="695"/>
      <c r="AI82" s="120"/>
      <c r="AJ82" s="742"/>
      <c r="AK82" s="129"/>
      <c r="AL82" s="806"/>
      <c r="AM82" s="120"/>
      <c r="AN82" s="776"/>
      <c r="AO82" s="128"/>
      <c r="AP82" s="776"/>
      <c r="AQ82" s="119"/>
      <c r="AR82" s="806"/>
      <c r="AS82" s="120"/>
      <c r="AT82" s="742"/>
      <c r="AU82" s="120"/>
      <c r="AV82" s="806"/>
      <c r="AW82" s="120"/>
      <c r="AX82" s="846"/>
      <c r="AY82" s="121"/>
      <c r="AZ82" s="921"/>
      <c r="BA82" s="114"/>
      <c r="BB82" s="958"/>
      <c r="BC82" s="114"/>
      <c r="BD82" s="807"/>
      <c r="BE82" s="114"/>
      <c r="BF82" s="980"/>
      <c r="BG82" s="121"/>
      <c r="BH82" s="921"/>
      <c r="BI82" s="114"/>
      <c r="BJ82" s="958"/>
      <c r="BK82" s="114"/>
      <c r="BL82" s="807"/>
      <c r="BM82" s="114"/>
      <c r="BN82" s="1003"/>
      <c r="BO82" s="121"/>
      <c r="BP82" s="1014"/>
      <c r="BQ82" s="651">
        <v>1</v>
      </c>
      <c r="BR82" s="1037"/>
      <c r="BS82" s="129"/>
      <c r="BT82" s="742"/>
      <c r="BU82" s="120"/>
      <c r="BV82" s="806"/>
      <c r="BW82" s="119"/>
      <c r="BX82" s="1068"/>
    </row>
    <row r="83" spans="2:76" ht="30" customHeight="1" x14ac:dyDescent="0.45">
      <c r="B83" s="163" t="s">
        <v>169</v>
      </c>
      <c r="C83" s="652"/>
      <c r="D83" s="164"/>
      <c r="E83" s="164"/>
      <c r="F83" s="165"/>
      <c r="G83" s="476" t="s">
        <v>103</v>
      </c>
      <c r="H83" s="476" t="s">
        <v>277</v>
      </c>
      <c r="I83" s="181"/>
      <c r="J83" s="166">
        <f>SUM(J84,J102,J118)</f>
        <v>0.44999999999999996</v>
      </c>
      <c r="K83" s="167">
        <f>SUM(K84,K102,K118)/3</f>
        <v>1</v>
      </c>
      <c r="L83" s="167">
        <f>SUM(L84,L102,L118)/3</f>
        <v>0.22031339031339028</v>
      </c>
      <c r="M83" s="168">
        <f t="shared" si="11"/>
        <v>9.9141025641025615E-2</v>
      </c>
      <c r="N83" s="182"/>
      <c r="O83" s="171"/>
      <c r="P83" s="700"/>
      <c r="Q83" s="578"/>
      <c r="R83" s="725"/>
      <c r="S83" s="578"/>
      <c r="T83" s="725"/>
      <c r="U83" s="578"/>
      <c r="V83" s="748"/>
      <c r="W83" s="183"/>
      <c r="X83" s="771"/>
      <c r="Y83" s="578"/>
      <c r="Z83" s="725"/>
      <c r="AA83" s="172"/>
      <c r="AB83" s="816"/>
      <c r="AC83" s="578"/>
      <c r="AD83" s="725"/>
      <c r="AE83" s="173"/>
      <c r="AF83" s="816"/>
      <c r="AG83" s="579"/>
      <c r="AH83" s="865"/>
      <c r="AI83" s="578"/>
      <c r="AJ83" s="725"/>
      <c r="AK83" s="581"/>
      <c r="AL83" s="892"/>
      <c r="AM83" s="578"/>
      <c r="AN83" s="910"/>
      <c r="AO83" s="171"/>
      <c r="AP83" s="910"/>
      <c r="AQ83" s="170"/>
      <c r="AR83" s="816"/>
      <c r="AS83" s="169"/>
      <c r="AT83" s="748"/>
      <c r="AU83" s="169"/>
      <c r="AV83" s="816"/>
      <c r="AW83" s="169"/>
      <c r="AX83" s="939"/>
      <c r="AY83" s="172"/>
      <c r="AZ83" s="700"/>
      <c r="BA83" s="169"/>
      <c r="BB83" s="748"/>
      <c r="BC83" s="169"/>
      <c r="BD83" s="816"/>
      <c r="BE83" s="169"/>
      <c r="BF83" s="981"/>
      <c r="BG83" s="581"/>
      <c r="BH83" s="996"/>
      <c r="BI83" s="578"/>
      <c r="BJ83" s="725"/>
      <c r="BK83" s="578"/>
      <c r="BL83" s="892"/>
      <c r="BM83" s="578"/>
      <c r="BN83" s="1004"/>
      <c r="BO83" s="581"/>
      <c r="BP83" s="1015"/>
      <c r="BQ83" s="582"/>
      <c r="BR83" s="1038"/>
      <c r="BS83" s="581"/>
      <c r="BT83" s="725"/>
      <c r="BU83" s="578"/>
      <c r="BV83" s="892"/>
      <c r="BW83" s="580"/>
      <c r="BX83" s="1069"/>
    </row>
    <row r="84" spans="2:76" ht="30" customHeight="1" x14ac:dyDescent="0.45">
      <c r="B84" s="644"/>
      <c r="C84" s="653" t="s">
        <v>170</v>
      </c>
      <c r="D84" s="38" t="s">
        <v>254</v>
      </c>
      <c r="E84" s="38"/>
      <c r="F84" s="15"/>
      <c r="G84" s="39" t="s">
        <v>70</v>
      </c>
      <c r="H84" s="39" t="s">
        <v>321</v>
      </c>
      <c r="I84" s="16" t="s">
        <v>322</v>
      </c>
      <c r="J84" s="86">
        <f>SUM(J85,J90,J97)</f>
        <v>0.15</v>
      </c>
      <c r="K84" s="96">
        <f>SUM(K85,K90,K97)/3</f>
        <v>1</v>
      </c>
      <c r="L84" s="96">
        <f>SUM(L85,L90,L97)/3</f>
        <v>0.2722222222222222</v>
      </c>
      <c r="M84" s="81">
        <f t="shared" si="11"/>
        <v>4.0833333333333326E-2</v>
      </c>
      <c r="N84" s="36"/>
      <c r="O84" s="583"/>
      <c r="P84" s="701"/>
      <c r="Q84" s="585"/>
      <c r="R84" s="726"/>
      <c r="S84" s="585"/>
      <c r="T84" s="726"/>
      <c r="U84" s="585"/>
      <c r="V84" s="726"/>
      <c r="W84" s="586"/>
      <c r="X84" s="772"/>
      <c r="Y84" s="117"/>
      <c r="Z84" s="722"/>
      <c r="AA84" s="584"/>
      <c r="AB84" s="817"/>
      <c r="AC84" s="585"/>
      <c r="AD84" s="726"/>
      <c r="AE84" s="588"/>
      <c r="AF84" s="817"/>
      <c r="AG84" s="583"/>
      <c r="AH84" s="701"/>
      <c r="AI84" s="584"/>
      <c r="AJ84" s="726"/>
      <c r="AK84" s="584"/>
      <c r="AL84" s="817"/>
      <c r="AM84" s="585"/>
      <c r="AN84" s="911"/>
      <c r="AO84" s="583"/>
      <c r="AP84" s="911"/>
      <c r="AQ84" s="587"/>
      <c r="AR84" s="817"/>
      <c r="AS84" s="585"/>
      <c r="AT84" s="726"/>
      <c r="AU84" s="585"/>
      <c r="AV84" s="817"/>
      <c r="AW84" s="585"/>
      <c r="AX84" s="940"/>
      <c r="AY84" s="584"/>
      <c r="AZ84" s="701"/>
      <c r="BA84" s="585"/>
      <c r="BB84" s="726"/>
      <c r="BC84" s="585"/>
      <c r="BD84" s="817"/>
      <c r="BE84" s="585"/>
      <c r="BF84" s="982"/>
      <c r="BG84" s="584"/>
      <c r="BH84" s="701"/>
      <c r="BI84" s="585"/>
      <c r="BJ84" s="726"/>
      <c r="BK84" s="585"/>
      <c r="BL84" s="817"/>
      <c r="BM84" s="585"/>
      <c r="BN84" s="940"/>
      <c r="BO84" s="584"/>
      <c r="BP84" s="911"/>
      <c r="BQ84" s="589"/>
      <c r="BR84" s="1039"/>
      <c r="BS84" s="584"/>
      <c r="BT84" s="726"/>
      <c r="BU84" s="585"/>
      <c r="BV84" s="817"/>
      <c r="BW84" s="587"/>
      <c r="BX84" s="1070"/>
    </row>
    <row r="85" spans="2:76" ht="30" customHeight="1" x14ac:dyDescent="0.45">
      <c r="B85" s="645"/>
      <c r="C85" s="654"/>
      <c r="D85" s="12" t="s">
        <v>171</v>
      </c>
      <c r="E85" s="12" t="s">
        <v>46</v>
      </c>
      <c r="F85" s="13"/>
      <c r="G85" s="14" t="s">
        <v>70</v>
      </c>
      <c r="H85" s="14" t="s">
        <v>138</v>
      </c>
      <c r="I85" s="14" t="s">
        <v>322</v>
      </c>
      <c r="J85" s="87">
        <f>SUM(J86:J89)</f>
        <v>3.0000000000000002E-2</v>
      </c>
      <c r="K85" s="99">
        <f>SUM(K86:K89)/4</f>
        <v>1</v>
      </c>
      <c r="L85" s="99">
        <f>SUM(L86:L89)/4</f>
        <v>0.75</v>
      </c>
      <c r="M85" s="82">
        <f>J85*(L85/K85)</f>
        <v>2.2500000000000003E-2</v>
      </c>
      <c r="N85" s="125"/>
      <c r="O85" s="387"/>
      <c r="P85" s="702"/>
      <c r="Q85" s="389"/>
      <c r="R85" s="727"/>
      <c r="S85" s="389"/>
      <c r="T85" s="727"/>
      <c r="U85" s="389"/>
      <c r="V85" s="745"/>
      <c r="W85" s="323"/>
      <c r="X85" s="773"/>
      <c r="Y85" s="389"/>
      <c r="Z85" s="727"/>
      <c r="AA85" s="400"/>
      <c r="AB85" s="818"/>
      <c r="AC85" s="634"/>
      <c r="AD85" s="833"/>
      <c r="AE85" s="393"/>
      <c r="AF85" s="843"/>
      <c r="AG85" s="590"/>
      <c r="AH85" s="866"/>
      <c r="AI85" s="393"/>
      <c r="AJ85" s="866"/>
      <c r="AK85" s="393"/>
      <c r="AL85" s="866"/>
      <c r="AM85" s="394"/>
      <c r="AN85" s="912"/>
      <c r="AO85" s="396"/>
      <c r="AP85" s="912"/>
      <c r="AQ85" s="395"/>
      <c r="AR85" s="843"/>
      <c r="AS85" s="394"/>
      <c r="AT85" s="866"/>
      <c r="AU85" s="394"/>
      <c r="AV85" s="843"/>
      <c r="AW85" s="394"/>
      <c r="AX85" s="941"/>
      <c r="AY85" s="331"/>
      <c r="AZ85" s="950"/>
      <c r="BA85" s="324"/>
      <c r="BB85" s="882"/>
      <c r="BC85" s="324"/>
      <c r="BD85" s="808"/>
      <c r="BE85" s="392"/>
      <c r="BF85" s="983"/>
      <c r="BG85" s="400"/>
      <c r="BH85" s="951"/>
      <c r="BI85" s="392"/>
      <c r="BJ85" s="745"/>
      <c r="BK85" s="392"/>
      <c r="BL85" s="818"/>
      <c r="BM85" s="392"/>
      <c r="BN85" s="849"/>
      <c r="BO85" s="388"/>
      <c r="BP85" s="899"/>
      <c r="BQ85" s="391"/>
      <c r="BR85" s="1031"/>
      <c r="BS85" s="388"/>
      <c r="BT85" s="727"/>
      <c r="BU85" s="389"/>
      <c r="BV85" s="884"/>
      <c r="BW85" s="390"/>
      <c r="BX85" s="1064"/>
    </row>
    <row r="86" spans="2:76" ht="30" customHeight="1" x14ac:dyDescent="0.45">
      <c r="B86" s="645"/>
      <c r="C86" s="655"/>
      <c r="D86" s="49"/>
      <c r="E86" s="49" t="s">
        <v>172</v>
      </c>
      <c r="F86" s="50" t="s">
        <v>47</v>
      </c>
      <c r="G86" s="51" t="s">
        <v>70</v>
      </c>
      <c r="H86" s="51" t="s">
        <v>291</v>
      </c>
      <c r="I86" s="6" t="s">
        <v>125</v>
      </c>
      <c r="J86" s="88">
        <v>0.01</v>
      </c>
      <c r="K86" s="54">
        <v>1</v>
      </c>
      <c r="L86" s="53">
        <f>SUM(R86,T86,V86,X86,Z86,AB86,AD86,AF86,AH86,AJ86,AL86,AN86,AP86,AR86,AT86,AV86,AX86,AZ86,BB86,BD86,BF86,BH86,BJ86,BL86,BN86,BP86,BR86)/SUM(Q86,S86,U86,W86,Y86,AA86,AC86,AE86,AG86,AI86,AK86,AM86,AO86,AQ86,AS86,AU86,AW86,AY86,BA86,BC86,BE86,BG86,BI86,BK86,BM86,BO86,BQ86)</f>
        <v>0.5</v>
      </c>
      <c r="M86" s="94">
        <f>J86*(L86/K86)</f>
        <v>5.0000000000000001E-3</v>
      </c>
      <c r="N86" s="10" t="s">
        <v>226</v>
      </c>
      <c r="O86" s="387"/>
      <c r="P86" s="702"/>
      <c r="Q86" s="389"/>
      <c r="R86" s="727"/>
      <c r="S86" s="389"/>
      <c r="T86" s="727"/>
      <c r="U86" s="389"/>
      <c r="V86" s="745"/>
      <c r="W86" s="323"/>
      <c r="X86" s="773"/>
      <c r="Y86" s="389"/>
      <c r="Z86" s="727"/>
      <c r="AA86" s="400"/>
      <c r="AB86" s="818"/>
      <c r="AC86" s="386">
        <v>0.05</v>
      </c>
      <c r="AD86" s="721">
        <v>0.05</v>
      </c>
      <c r="AE86" s="336">
        <v>0.05</v>
      </c>
      <c r="AF86" s="844">
        <v>0.05</v>
      </c>
      <c r="AG86" s="328">
        <v>0.1</v>
      </c>
      <c r="AH86" s="761">
        <v>0.1</v>
      </c>
      <c r="AI86" s="336">
        <v>0.1</v>
      </c>
      <c r="AJ86" s="744">
        <v>0.1</v>
      </c>
      <c r="AK86" s="336">
        <v>0.1</v>
      </c>
      <c r="AL86" s="744">
        <v>0.1</v>
      </c>
      <c r="AM86" s="330">
        <v>0.1</v>
      </c>
      <c r="AN86" s="761">
        <v>0.1</v>
      </c>
      <c r="AO86" s="327">
        <v>0.1</v>
      </c>
      <c r="AP86" s="761"/>
      <c r="AQ86" s="329">
        <v>0.1</v>
      </c>
      <c r="AR86" s="811"/>
      <c r="AS86" s="330">
        <v>0.1</v>
      </c>
      <c r="AT86" s="744"/>
      <c r="AU86" s="330">
        <v>0.1</v>
      </c>
      <c r="AV86" s="811"/>
      <c r="AW86" s="330">
        <v>0.1</v>
      </c>
      <c r="AX86" s="844"/>
      <c r="AY86" s="331"/>
      <c r="AZ86" s="950"/>
      <c r="BA86" s="324"/>
      <c r="BB86" s="882"/>
      <c r="BC86" s="324"/>
      <c r="BD86" s="808"/>
      <c r="BE86" s="392"/>
      <c r="BF86" s="983"/>
      <c r="BG86" s="400"/>
      <c r="BH86" s="951"/>
      <c r="BI86" s="392"/>
      <c r="BJ86" s="745"/>
      <c r="BK86" s="392"/>
      <c r="BL86" s="818"/>
      <c r="BM86" s="392"/>
      <c r="BN86" s="849"/>
      <c r="BO86" s="388"/>
      <c r="BP86" s="899"/>
      <c r="BQ86" s="391"/>
      <c r="BR86" s="1031"/>
      <c r="BS86" s="388"/>
      <c r="BT86" s="727"/>
      <c r="BU86" s="389"/>
      <c r="BV86" s="884"/>
      <c r="BW86" s="390"/>
      <c r="BX86" s="1064"/>
    </row>
    <row r="87" spans="2:76" ht="30" customHeight="1" x14ac:dyDescent="0.45">
      <c r="B87" s="645"/>
      <c r="C87" s="655"/>
      <c r="D87" s="49"/>
      <c r="E87" s="49" t="s">
        <v>173</v>
      </c>
      <c r="F87" s="50" t="s">
        <v>53</v>
      </c>
      <c r="G87" s="51" t="s">
        <v>87</v>
      </c>
      <c r="H87" s="51" t="s">
        <v>291</v>
      </c>
      <c r="I87" s="6" t="s">
        <v>125</v>
      </c>
      <c r="J87" s="88">
        <v>0.01</v>
      </c>
      <c r="K87" s="54">
        <v>1</v>
      </c>
      <c r="L87" s="53">
        <f>SUM(R87,T87,V87,X87,Z87,AB87,AD87,AF87,AH87,AJ87,AL87,AN87,AP87,AR87,AT87,AV87,AX87,AZ87,BB87,BD87,BF87,BH87,BJ87,BL87,BN87,BP87,BR87)/SUM(Q87,S87,U87,W87,Y87,AA87,AC87,AE87,AG87,AI87,AK87,AM87,AO87,AQ87,AS87,AU87,AW87,AY87,BA87,BC87,BE87,BG87,BI87,BK87,BM87,BO87,BQ87)</f>
        <v>0.5</v>
      </c>
      <c r="M87" s="94">
        <f t="shared" si="11"/>
        <v>5.0000000000000001E-3</v>
      </c>
      <c r="N87" s="10" t="s">
        <v>225</v>
      </c>
      <c r="O87" s="387"/>
      <c r="P87" s="702"/>
      <c r="Q87" s="389"/>
      <c r="R87" s="727"/>
      <c r="S87" s="389"/>
      <c r="T87" s="727"/>
      <c r="U87" s="389"/>
      <c r="V87" s="745"/>
      <c r="W87" s="323"/>
      <c r="X87" s="773"/>
      <c r="Y87" s="389"/>
      <c r="Z87" s="727"/>
      <c r="AA87" s="400"/>
      <c r="AB87" s="818"/>
      <c r="AC87" s="389"/>
      <c r="AD87" s="727"/>
      <c r="AE87" s="336">
        <v>0.1</v>
      </c>
      <c r="AF87" s="844">
        <v>0.1</v>
      </c>
      <c r="AG87" s="591">
        <v>0.1</v>
      </c>
      <c r="AH87" s="860">
        <v>0.1</v>
      </c>
      <c r="AI87" s="386">
        <v>0.1</v>
      </c>
      <c r="AJ87" s="721">
        <v>0.1</v>
      </c>
      <c r="AK87" s="591">
        <v>0.1</v>
      </c>
      <c r="AL87" s="721">
        <v>0.1</v>
      </c>
      <c r="AM87" s="386">
        <v>0.1</v>
      </c>
      <c r="AN87" s="845">
        <v>0.1</v>
      </c>
      <c r="AO87" s="591">
        <v>0.1</v>
      </c>
      <c r="AP87" s="721"/>
      <c r="AQ87" s="386">
        <v>0.1</v>
      </c>
      <c r="AR87" s="721"/>
      <c r="AS87" s="386">
        <v>0.1</v>
      </c>
      <c r="AT87" s="721"/>
      <c r="AU87" s="386">
        <v>0.1</v>
      </c>
      <c r="AV87" s="721"/>
      <c r="AW87" s="386">
        <v>0.1</v>
      </c>
      <c r="AX87" s="890"/>
      <c r="AY87" s="315"/>
      <c r="AZ87" s="733"/>
      <c r="BA87" s="317"/>
      <c r="BB87" s="733"/>
      <c r="BC87" s="317"/>
      <c r="BD87" s="733"/>
      <c r="BE87" s="392"/>
      <c r="BF87" s="983"/>
      <c r="BG87" s="400"/>
      <c r="BH87" s="951"/>
      <c r="BI87" s="392"/>
      <c r="BJ87" s="745"/>
      <c r="BK87" s="392"/>
      <c r="BL87" s="818"/>
      <c r="BM87" s="392"/>
      <c r="BN87" s="849"/>
      <c r="BO87" s="388"/>
      <c r="BP87" s="899"/>
      <c r="BQ87" s="391"/>
      <c r="BR87" s="1031"/>
      <c r="BS87" s="388"/>
      <c r="BT87" s="727"/>
      <c r="BU87" s="389"/>
      <c r="BV87" s="884"/>
      <c r="BW87" s="390"/>
      <c r="BX87" s="1064"/>
    </row>
    <row r="88" spans="2:76" ht="30" customHeight="1" x14ac:dyDescent="0.45">
      <c r="B88" s="645"/>
      <c r="C88" s="655"/>
      <c r="D88" s="49"/>
      <c r="E88" s="49" t="s">
        <v>174</v>
      </c>
      <c r="F88" s="50" t="s">
        <v>54</v>
      </c>
      <c r="G88" s="51" t="s">
        <v>87</v>
      </c>
      <c r="H88" s="51" t="s">
        <v>66</v>
      </c>
      <c r="I88" s="6" t="s">
        <v>125</v>
      </c>
      <c r="J88" s="88">
        <v>5.0000000000000001E-3</v>
      </c>
      <c r="K88" s="54">
        <v>1</v>
      </c>
      <c r="L88" s="53">
        <f>SUM(R88,T88,V88,X88,Z88,AB88,AD88,AF88,AH88,AJ88,AL88,AN88,AP88,AR88,AT88,AV88,AX88,AZ88,BB88,BD88,BF88,BH88,BJ88,BL88,BN88,BP88,BR88)/SUM(Q88,S88,U88,W88,Y88,AA88,AC88,AE88,AG88,AI88,AK88,AM88,AO88,AQ88,AS88,AU88,AW88,AY88,BA88,BC88,BE88,BG88,BI88,BK88,BM88,BO88,BQ88)</f>
        <v>1</v>
      </c>
      <c r="M88" s="94">
        <f t="shared" si="11"/>
        <v>5.0000000000000001E-3</v>
      </c>
      <c r="N88" s="122" t="s">
        <v>221</v>
      </c>
      <c r="O88" s="387"/>
      <c r="P88" s="702"/>
      <c r="Q88" s="389"/>
      <c r="R88" s="727"/>
      <c r="S88" s="389"/>
      <c r="T88" s="727"/>
      <c r="U88" s="389"/>
      <c r="V88" s="745"/>
      <c r="W88" s="323"/>
      <c r="X88" s="773"/>
      <c r="Y88" s="389"/>
      <c r="Z88" s="727"/>
      <c r="AA88" s="400"/>
      <c r="AB88" s="818"/>
      <c r="AC88" s="389"/>
      <c r="AD88" s="727"/>
      <c r="AE88" s="328">
        <v>0.3</v>
      </c>
      <c r="AF88" s="844">
        <v>0.3</v>
      </c>
      <c r="AG88" s="336">
        <v>0.3</v>
      </c>
      <c r="AH88" s="694">
        <v>0.3</v>
      </c>
      <c r="AI88" s="336">
        <v>0.4</v>
      </c>
      <c r="AJ88" s="744">
        <v>0.4</v>
      </c>
      <c r="AK88" s="400"/>
      <c r="AL88" s="745"/>
      <c r="AM88" s="392"/>
      <c r="AN88" s="913"/>
      <c r="AO88" s="399"/>
      <c r="AP88" s="913"/>
      <c r="AQ88" s="397"/>
      <c r="AR88" s="818"/>
      <c r="AS88" s="392"/>
      <c r="AT88" s="745"/>
      <c r="AU88" s="392"/>
      <c r="AV88" s="818"/>
      <c r="AW88" s="392"/>
      <c r="AX88" s="849"/>
      <c r="AY88" s="331"/>
      <c r="AZ88" s="950"/>
      <c r="BA88" s="324"/>
      <c r="BB88" s="882"/>
      <c r="BC88" s="324"/>
      <c r="BD88" s="808"/>
      <c r="BE88" s="392"/>
      <c r="BF88" s="983"/>
      <c r="BG88" s="400"/>
      <c r="BH88" s="951"/>
      <c r="BI88" s="392"/>
      <c r="BJ88" s="745"/>
      <c r="BK88" s="392"/>
      <c r="BL88" s="818"/>
      <c r="BM88" s="392"/>
      <c r="BN88" s="849"/>
      <c r="BO88" s="388"/>
      <c r="BP88" s="899"/>
      <c r="BQ88" s="391"/>
      <c r="BR88" s="1031"/>
      <c r="BS88" s="388"/>
      <c r="BT88" s="727"/>
      <c r="BU88" s="389"/>
      <c r="BV88" s="884"/>
      <c r="BW88" s="390"/>
      <c r="BX88" s="1064"/>
    </row>
    <row r="89" spans="2:76" ht="30" customHeight="1" x14ac:dyDescent="0.45">
      <c r="B89" s="645"/>
      <c r="C89" s="655"/>
      <c r="D89" s="49"/>
      <c r="E89" s="49" t="s">
        <v>175</v>
      </c>
      <c r="F89" s="50" t="s">
        <v>48</v>
      </c>
      <c r="G89" s="51" t="s">
        <v>87</v>
      </c>
      <c r="H89" s="51" t="s">
        <v>66</v>
      </c>
      <c r="I89" s="6" t="s">
        <v>125</v>
      </c>
      <c r="J89" s="88">
        <v>5.0000000000000001E-3</v>
      </c>
      <c r="K89" s="54">
        <v>1</v>
      </c>
      <c r="L89" s="53">
        <f>SUM(R89,T89,V89,X89,Z89,AB89,AD89,AF89,AH89,AJ89,AL89,AN89,AP89,AR89,AT89,AV89,AX89,AZ89,BB89,BD89,BF89,BH89,BJ89,BL89,BN89,BP89,BR89)/SUM(Q89,S89,U89,W89,Y89,AA89,AC89,AE89,AG89,AI89,AK89,AM89,AO89,AQ89,AS89,AU89,AW89,AY89,BA89,BC89,BE89,BG89,BI89,BK89,BM89,BO89,BQ89)</f>
        <v>1</v>
      </c>
      <c r="M89" s="94">
        <f t="shared" si="11"/>
        <v>5.0000000000000001E-3</v>
      </c>
      <c r="N89" s="10"/>
      <c r="O89" s="387"/>
      <c r="P89" s="702"/>
      <c r="Q89" s="389"/>
      <c r="R89" s="727"/>
      <c r="S89" s="389"/>
      <c r="T89" s="727"/>
      <c r="U89" s="389"/>
      <c r="V89" s="745"/>
      <c r="W89" s="323"/>
      <c r="X89" s="773"/>
      <c r="Y89" s="389"/>
      <c r="Z89" s="727"/>
      <c r="AA89" s="400"/>
      <c r="AB89" s="818"/>
      <c r="AC89" s="389"/>
      <c r="AD89" s="727"/>
      <c r="AE89" s="591">
        <v>0.3</v>
      </c>
      <c r="AF89" s="845">
        <v>0.3</v>
      </c>
      <c r="AG89" s="336">
        <v>0.3</v>
      </c>
      <c r="AH89" s="694">
        <v>0.3</v>
      </c>
      <c r="AI89" s="330">
        <v>0.4</v>
      </c>
      <c r="AJ89" s="744">
        <v>0.4</v>
      </c>
      <c r="AK89" s="400"/>
      <c r="AL89" s="745"/>
      <c r="AM89" s="392"/>
      <c r="AN89" s="913"/>
      <c r="AO89" s="399"/>
      <c r="AP89" s="913"/>
      <c r="AQ89" s="397"/>
      <c r="AR89" s="818"/>
      <c r="AS89" s="392"/>
      <c r="AT89" s="745"/>
      <c r="AU89" s="392"/>
      <c r="AV89" s="818"/>
      <c r="AW89" s="392"/>
      <c r="AX89" s="849"/>
      <c r="AY89" s="400"/>
      <c r="AZ89" s="951"/>
      <c r="BA89" s="392"/>
      <c r="BB89" s="745"/>
      <c r="BC89" s="392"/>
      <c r="BD89" s="818"/>
      <c r="BE89" s="392"/>
      <c r="BF89" s="983"/>
      <c r="BG89" s="400"/>
      <c r="BH89" s="951"/>
      <c r="BI89" s="392"/>
      <c r="BJ89" s="745"/>
      <c r="BK89" s="392"/>
      <c r="BL89" s="818"/>
      <c r="BM89" s="392"/>
      <c r="BN89" s="849"/>
      <c r="BO89" s="388"/>
      <c r="BP89" s="899"/>
      <c r="BQ89" s="391"/>
      <c r="BR89" s="1031"/>
      <c r="BS89" s="388"/>
      <c r="BT89" s="727"/>
      <c r="BU89" s="389"/>
      <c r="BV89" s="884"/>
      <c r="BW89" s="390"/>
      <c r="BX89" s="1064"/>
    </row>
    <row r="90" spans="2:76" ht="30" customHeight="1" x14ac:dyDescent="0.45">
      <c r="B90" s="645"/>
      <c r="C90" s="654"/>
      <c r="D90" s="12" t="s">
        <v>176</v>
      </c>
      <c r="E90" s="12" t="s">
        <v>49</v>
      </c>
      <c r="F90" s="13"/>
      <c r="G90" s="14" t="s">
        <v>102</v>
      </c>
      <c r="H90" s="14" t="s">
        <v>83</v>
      </c>
      <c r="I90" s="14" t="s">
        <v>322</v>
      </c>
      <c r="J90" s="87">
        <f>SUM(J91:J96)</f>
        <v>0.1</v>
      </c>
      <c r="K90" s="99">
        <f>SUM(K91:K96)/6</f>
        <v>1</v>
      </c>
      <c r="L90" s="98">
        <f>SUM(L91:L96)/6</f>
        <v>6.6666666666666666E-2</v>
      </c>
      <c r="M90" s="82">
        <f t="shared" si="11"/>
        <v>6.6666666666666671E-3</v>
      </c>
      <c r="N90" s="125"/>
      <c r="O90" s="115"/>
      <c r="P90" s="703"/>
      <c r="Q90" s="117"/>
      <c r="R90" s="722"/>
      <c r="S90" s="117"/>
      <c r="T90" s="722"/>
      <c r="U90" s="117"/>
      <c r="V90" s="742"/>
      <c r="W90" s="132"/>
      <c r="X90" s="759"/>
      <c r="Y90" s="117"/>
      <c r="Z90" s="722"/>
      <c r="AA90" s="129"/>
      <c r="AB90" s="806"/>
      <c r="AC90" s="117"/>
      <c r="AD90" s="722"/>
      <c r="AE90" s="130"/>
      <c r="AF90" s="846"/>
      <c r="AG90" s="213"/>
      <c r="AH90" s="864"/>
      <c r="AI90" s="213"/>
      <c r="AJ90" s="879"/>
      <c r="AK90" s="213"/>
      <c r="AL90" s="809"/>
      <c r="AM90" s="203"/>
      <c r="AN90" s="764"/>
      <c r="AO90" s="212"/>
      <c r="AP90" s="764"/>
      <c r="AQ90" s="204"/>
      <c r="AR90" s="809"/>
      <c r="AS90" s="203"/>
      <c r="AT90" s="879"/>
      <c r="AU90" s="203"/>
      <c r="AV90" s="809"/>
      <c r="AW90" s="203"/>
      <c r="AX90" s="937"/>
      <c r="AY90" s="213"/>
      <c r="AZ90" s="864"/>
      <c r="BA90" s="203"/>
      <c r="BB90" s="879"/>
      <c r="BC90" s="203"/>
      <c r="BD90" s="809"/>
      <c r="BE90" s="203"/>
      <c r="BF90" s="977"/>
      <c r="BG90" s="213"/>
      <c r="BH90" s="864"/>
      <c r="BI90" s="203"/>
      <c r="BJ90" s="879"/>
      <c r="BK90" s="203"/>
      <c r="BL90" s="809"/>
      <c r="BM90" s="120"/>
      <c r="BN90" s="846"/>
      <c r="BO90" s="116"/>
      <c r="BP90" s="898"/>
      <c r="BQ90" s="220"/>
      <c r="BR90" s="1030"/>
      <c r="BS90" s="116"/>
      <c r="BT90" s="722"/>
      <c r="BU90" s="117"/>
      <c r="BV90" s="883"/>
      <c r="BW90" s="118"/>
      <c r="BX90" s="1063"/>
    </row>
    <row r="91" spans="2:76" ht="30" customHeight="1" x14ac:dyDescent="0.45">
      <c r="B91" s="645"/>
      <c r="C91" s="655"/>
      <c r="D91" s="49"/>
      <c r="E91" s="49" t="s">
        <v>177</v>
      </c>
      <c r="F91" s="50" t="s">
        <v>56</v>
      </c>
      <c r="G91" s="51" t="s">
        <v>102</v>
      </c>
      <c r="H91" s="51" t="s">
        <v>107</v>
      </c>
      <c r="I91" s="6" t="s">
        <v>125</v>
      </c>
      <c r="J91" s="88">
        <v>5.0000000000000001E-3</v>
      </c>
      <c r="K91" s="54">
        <v>1</v>
      </c>
      <c r="L91" s="53">
        <f>SUM(R91,T91,V91,X91,Z91,AB91,AD91,AF91,AH91,AJ91,AL91,AN91,AP91,AR91,AT91,AV91,AX91,AZ91,BB91,BD91,BF91,BH91,BJ91,BL91,BN91,BP91,BR91)/SUM(Q91,S91,U91,W91,Y91,AA91,AC91,AE91,AG91,AI91,AK91,AM91,AO91,AQ91,AS91,AU91,AW91,AY91,BA91,BC91,BE91,BG91,BI91,BK91,BM91,BO91,BQ91)</f>
        <v>0</v>
      </c>
      <c r="M91" s="94">
        <f t="shared" si="11"/>
        <v>0</v>
      </c>
      <c r="N91" s="10" t="s">
        <v>225</v>
      </c>
      <c r="O91" s="115"/>
      <c r="P91" s="703"/>
      <c r="Q91" s="117"/>
      <c r="R91" s="722"/>
      <c r="S91" s="117"/>
      <c r="T91" s="722"/>
      <c r="U91" s="117"/>
      <c r="V91" s="742"/>
      <c r="W91" s="132"/>
      <c r="X91" s="759"/>
      <c r="Y91" s="117"/>
      <c r="Z91" s="722"/>
      <c r="AA91" s="401"/>
      <c r="AB91" s="815"/>
      <c r="AC91" s="411"/>
      <c r="AD91" s="723"/>
      <c r="AE91" s="414"/>
      <c r="AF91" s="847"/>
      <c r="AG91" s="591">
        <v>0.1</v>
      </c>
      <c r="AH91" s="860">
        <v>0</v>
      </c>
      <c r="AI91" s="336">
        <v>0.15</v>
      </c>
      <c r="AJ91" s="744">
        <v>0</v>
      </c>
      <c r="AK91" s="336">
        <v>0.15</v>
      </c>
      <c r="AL91" s="811">
        <v>0</v>
      </c>
      <c r="AM91" s="386">
        <v>0.15</v>
      </c>
      <c r="AN91" s="761">
        <v>0</v>
      </c>
      <c r="AO91" s="686">
        <v>0.15</v>
      </c>
      <c r="AP91" s="721"/>
      <c r="AQ91" s="386">
        <v>0.15</v>
      </c>
      <c r="AR91" s="721"/>
      <c r="AS91" s="386">
        <v>0.15</v>
      </c>
      <c r="AT91" s="811"/>
      <c r="AU91" s="325"/>
      <c r="AV91" s="808"/>
      <c r="AW91" s="325"/>
      <c r="AX91" s="942"/>
      <c r="AY91" s="331"/>
      <c r="AZ91" s="950"/>
      <c r="BA91" s="324"/>
      <c r="BB91" s="882"/>
      <c r="BC91" s="620"/>
      <c r="BD91" s="813"/>
      <c r="BE91" s="402"/>
      <c r="BF91" s="975"/>
      <c r="BG91" s="401"/>
      <c r="BH91" s="696"/>
      <c r="BI91" s="402"/>
      <c r="BJ91" s="743"/>
      <c r="BK91" s="402"/>
      <c r="BL91" s="815"/>
      <c r="BM91" s="402"/>
      <c r="BN91" s="847"/>
      <c r="BO91" s="409"/>
      <c r="BP91" s="1013"/>
      <c r="BQ91" s="410"/>
      <c r="BR91" s="1032"/>
      <c r="BS91" s="409"/>
      <c r="BT91" s="723"/>
      <c r="BU91" s="411"/>
      <c r="BV91" s="923"/>
      <c r="BW91" s="412"/>
      <c r="BX91" s="1065"/>
    </row>
    <row r="92" spans="2:76" ht="30" customHeight="1" x14ac:dyDescent="0.45">
      <c r="B92" s="645"/>
      <c r="C92" s="655"/>
      <c r="D92" s="49"/>
      <c r="E92" s="49" t="s">
        <v>178</v>
      </c>
      <c r="F92" s="50" t="s">
        <v>57</v>
      </c>
      <c r="G92" s="51" t="s">
        <v>108</v>
      </c>
      <c r="H92" s="51" t="s">
        <v>84</v>
      </c>
      <c r="I92" s="6" t="s">
        <v>125</v>
      </c>
      <c r="J92" s="88">
        <v>2.5000000000000001E-2</v>
      </c>
      <c r="K92" s="54">
        <v>1</v>
      </c>
      <c r="L92" s="53">
        <f>SUM(R92,T92,V92,X92,Z92,AB92,AD92,AF92,AH92,AJ92,AL92,AN92,AP92,AR92,AT92,AV92,AX92,AZ92,BB92,BD92,BF92,BH92,BJ92,BL92,BN92,BP92,BR92)/SUM(Q92,S92,U92,W92,Y92,AA92,AC92,AE92,AG92,AI92,AK92,AM92,AO92,AQ92,AS92,AU92,AW92,AY92,BA92,BC92,BE92,BG92,BI92,BK92,BM92,BO92,BQ92)</f>
        <v>0.18</v>
      </c>
      <c r="M92" s="94">
        <f t="shared" si="11"/>
        <v>4.4999999999999997E-3</v>
      </c>
      <c r="N92" s="10" t="s">
        <v>225</v>
      </c>
      <c r="O92" s="115"/>
      <c r="P92" s="703"/>
      <c r="Q92" s="117"/>
      <c r="R92" s="722"/>
      <c r="S92" s="117"/>
      <c r="T92" s="722"/>
      <c r="U92" s="117"/>
      <c r="V92" s="742"/>
      <c r="W92" s="132"/>
      <c r="X92" s="759"/>
      <c r="Y92" s="117"/>
      <c r="Z92" s="722"/>
      <c r="AA92" s="401"/>
      <c r="AB92" s="815"/>
      <c r="AC92" s="411"/>
      <c r="AD92" s="723"/>
      <c r="AE92" s="414"/>
      <c r="AF92" s="847"/>
      <c r="AG92" s="401"/>
      <c r="AH92" s="696"/>
      <c r="AI92" s="406">
        <v>5</v>
      </c>
      <c r="AJ92" s="878">
        <v>0</v>
      </c>
      <c r="AK92" s="405">
        <v>8</v>
      </c>
      <c r="AL92" s="842">
        <v>10</v>
      </c>
      <c r="AM92" s="420">
        <v>10</v>
      </c>
      <c r="AN92" s="907">
        <v>8</v>
      </c>
      <c r="AO92" s="404">
        <v>10</v>
      </c>
      <c r="AP92" s="877"/>
      <c r="AQ92" s="420">
        <v>8</v>
      </c>
      <c r="AR92" s="877"/>
      <c r="AS92" s="420">
        <v>10</v>
      </c>
      <c r="AT92" s="878"/>
      <c r="AU92" s="406">
        <v>10</v>
      </c>
      <c r="AV92" s="842"/>
      <c r="AW92" s="406">
        <v>10</v>
      </c>
      <c r="AX92" s="936"/>
      <c r="AY92" s="405">
        <v>10</v>
      </c>
      <c r="AZ92" s="863"/>
      <c r="BA92" s="406">
        <v>10</v>
      </c>
      <c r="BB92" s="878"/>
      <c r="BC92" s="406">
        <v>9</v>
      </c>
      <c r="BD92" s="842"/>
      <c r="BE92" s="402"/>
      <c r="BF92" s="975"/>
      <c r="BG92" s="401"/>
      <c r="BH92" s="696"/>
      <c r="BI92" s="402"/>
      <c r="BJ92" s="743"/>
      <c r="BK92" s="402"/>
      <c r="BL92" s="815"/>
      <c r="BM92" s="402"/>
      <c r="BN92" s="847"/>
      <c r="BO92" s="409"/>
      <c r="BP92" s="1013"/>
      <c r="BQ92" s="410"/>
      <c r="BR92" s="1032"/>
      <c r="BS92" s="409"/>
      <c r="BT92" s="723"/>
      <c r="BU92" s="411"/>
      <c r="BV92" s="923"/>
      <c r="BW92" s="412"/>
      <c r="BX92" s="1065"/>
    </row>
    <row r="93" spans="2:76" ht="30" customHeight="1" x14ac:dyDescent="0.45">
      <c r="B93" s="645"/>
      <c r="C93" s="655"/>
      <c r="D93" s="49"/>
      <c r="E93" s="49" t="s">
        <v>179</v>
      </c>
      <c r="F93" s="50" t="s">
        <v>58</v>
      </c>
      <c r="G93" s="51" t="s">
        <v>108</v>
      </c>
      <c r="H93" s="51" t="s">
        <v>84</v>
      </c>
      <c r="I93" s="6" t="s">
        <v>125</v>
      </c>
      <c r="J93" s="88">
        <v>2.5000000000000001E-2</v>
      </c>
      <c r="K93" s="54">
        <v>1</v>
      </c>
      <c r="L93" s="53">
        <f t="shared" ref="L93:L96" si="12">SUM(R93,T93,V93,X93,Z93,AB93,AD93,AF93,AH93,AJ93,AL93,AN93,AP93,AR93,AT93,AV93,AX93,AZ93,BB93,BD93,BF93,BH93,BJ93,BL93,BN93,BP93,BR93)/SUM(Q93,S93,U93,W93,Y93,AA93,AC93,AE93,AG93,AI93,AK93,AM93,AO93,AQ93,AS93,AU93,AW93,AY93,BA93,BC93,BE93,BG93,BI93,BK93,BM93,BO93,BQ93)</f>
        <v>0.18</v>
      </c>
      <c r="M93" s="94">
        <f t="shared" si="11"/>
        <v>4.4999999999999997E-3</v>
      </c>
      <c r="N93" s="10" t="s">
        <v>225</v>
      </c>
      <c r="O93" s="115"/>
      <c r="P93" s="703"/>
      <c r="Q93" s="117"/>
      <c r="R93" s="722"/>
      <c r="S93" s="117"/>
      <c r="T93" s="722"/>
      <c r="U93" s="117"/>
      <c r="V93" s="742"/>
      <c r="W93" s="132"/>
      <c r="X93" s="759"/>
      <c r="Y93" s="117"/>
      <c r="Z93" s="722"/>
      <c r="AA93" s="401"/>
      <c r="AB93" s="815"/>
      <c r="AC93" s="411"/>
      <c r="AD93" s="723"/>
      <c r="AE93" s="414"/>
      <c r="AF93" s="847"/>
      <c r="AG93" s="401"/>
      <c r="AH93" s="696"/>
      <c r="AI93" s="406">
        <v>5</v>
      </c>
      <c r="AJ93" s="878">
        <v>0</v>
      </c>
      <c r="AK93" s="405">
        <v>8</v>
      </c>
      <c r="AL93" s="842">
        <v>10</v>
      </c>
      <c r="AM93" s="406">
        <v>10</v>
      </c>
      <c r="AN93" s="907">
        <v>8</v>
      </c>
      <c r="AO93" s="404">
        <v>10</v>
      </c>
      <c r="AP93" s="877"/>
      <c r="AQ93" s="420">
        <v>8</v>
      </c>
      <c r="AR93" s="877"/>
      <c r="AS93" s="420">
        <v>10</v>
      </c>
      <c r="AT93" s="878"/>
      <c r="AU93" s="406">
        <v>10</v>
      </c>
      <c r="AV93" s="842"/>
      <c r="AW93" s="406">
        <v>10</v>
      </c>
      <c r="AX93" s="936"/>
      <c r="AY93" s="405">
        <v>10</v>
      </c>
      <c r="AZ93" s="863"/>
      <c r="BA93" s="406">
        <v>10</v>
      </c>
      <c r="BB93" s="878"/>
      <c r="BC93" s="406">
        <v>9</v>
      </c>
      <c r="BD93" s="842"/>
      <c r="BE93" s="402"/>
      <c r="BF93" s="975"/>
      <c r="BG93" s="401"/>
      <c r="BH93" s="696"/>
      <c r="BI93" s="402"/>
      <c r="BJ93" s="743"/>
      <c r="BK93" s="402"/>
      <c r="BL93" s="815"/>
      <c r="BM93" s="402"/>
      <c r="BN93" s="847"/>
      <c r="BO93" s="409"/>
      <c r="BP93" s="1013"/>
      <c r="BQ93" s="410"/>
      <c r="BR93" s="1032"/>
      <c r="BS93" s="409"/>
      <c r="BT93" s="723"/>
      <c r="BU93" s="411"/>
      <c r="BV93" s="923"/>
      <c r="BW93" s="412"/>
      <c r="BX93" s="1065"/>
    </row>
    <row r="94" spans="2:76" ht="30" customHeight="1" x14ac:dyDescent="0.45">
      <c r="B94" s="645"/>
      <c r="C94" s="655"/>
      <c r="D94" s="49"/>
      <c r="E94" s="49" t="s">
        <v>180</v>
      </c>
      <c r="F94" s="50" t="s">
        <v>59</v>
      </c>
      <c r="G94" s="51" t="s">
        <v>109</v>
      </c>
      <c r="H94" s="51" t="s">
        <v>83</v>
      </c>
      <c r="I94" s="6" t="s">
        <v>125</v>
      </c>
      <c r="J94" s="88">
        <v>0.01</v>
      </c>
      <c r="K94" s="54">
        <v>1</v>
      </c>
      <c r="L94" s="53">
        <f t="shared" si="12"/>
        <v>0.02</v>
      </c>
      <c r="M94" s="94">
        <f t="shared" si="11"/>
        <v>2.0000000000000001E-4</v>
      </c>
      <c r="N94" s="10" t="s">
        <v>225</v>
      </c>
      <c r="O94" s="115"/>
      <c r="P94" s="703"/>
      <c r="Q94" s="117"/>
      <c r="R94" s="722"/>
      <c r="S94" s="117"/>
      <c r="T94" s="722"/>
      <c r="U94" s="117"/>
      <c r="V94" s="742"/>
      <c r="W94" s="132"/>
      <c r="X94" s="759"/>
      <c r="Y94" s="117"/>
      <c r="Z94" s="722"/>
      <c r="AA94" s="401"/>
      <c r="AB94" s="815"/>
      <c r="AC94" s="411"/>
      <c r="AD94" s="723"/>
      <c r="AE94" s="414"/>
      <c r="AF94" s="847"/>
      <c r="AG94" s="401"/>
      <c r="AH94" s="696"/>
      <c r="AI94" s="402"/>
      <c r="AJ94" s="743"/>
      <c r="AK94" s="401"/>
      <c r="AL94" s="815"/>
      <c r="AM94" s="406">
        <v>2</v>
      </c>
      <c r="AN94" s="907">
        <v>2</v>
      </c>
      <c r="AO94" s="404">
        <v>6</v>
      </c>
      <c r="AP94" s="907"/>
      <c r="AQ94" s="407">
        <v>6</v>
      </c>
      <c r="AR94" s="842"/>
      <c r="AS94" s="406">
        <v>6</v>
      </c>
      <c r="AT94" s="878"/>
      <c r="AU94" s="406">
        <v>6</v>
      </c>
      <c r="AV94" s="842"/>
      <c r="AW94" s="406">
        <v>8</v>
      </c>
      <c r="AX94" s="936"/>
      <c r="AY94" s="405">
        <v>8</v>
      </c>
      <c r="AZ94" s="863"/>
      <c r="BA94" s="406">
        <v>8</v>
      </c>
      <c r="BB94" s="878"/>
      <c r="BC94" s="406">
        <v>10</v>
      </c>
      <c r="BD94" s="842"/>
      <c r="BE94" s="406">
        <v>10</v>
      </c>
      <c r="BF94" s="976"/>
      <c r="BG94" s="405">
        <v>10</v>
      </c>
      <c r="BH94" s="863"/>
      <c r="BI94" s="406">
        <v>10</v>
      </c>
      <c r="BJ94" s="878"/>
      <c r="BK94" s="406">
        <v>10</v>
      </c>
      <c r="BL94" s="842"/>
      <c r="BM94" s="402"/>
      <c r="BN94" s="847"/>
      <c r="BO94" s="409"/>
      <c r="BP94" s="1013"/>
      <c r="BQ94" s="410"/>
      <c r="BR94" s="1032"/>
      <c r="BS94" s="409"/>
      <c r="BT94" s="723"/>
      <c r="BU94" s="411"/>
      <c r="BV94" s="923"/>
      <c r="BW94" s="412"/>
      <c r="BX94" s="1065"/>
    </row>
    <row r="95" spans="2:76" ht="30" customHeight="1" x14ac:dyDescent="0.45">
      <c r="B95" s="645"/>
      <c r="C95" s="655"/>
      <c r="D95" s="49"/>
      <c r="E95" s="49" t="s">
        <v>181</v>
      </c>
      <c r="F95" s="50" t="s">
        <v>60</v>
      </c>
      <c r="G95" s="51" t="s">
        <v>109</v>
      </c>
      <c r="H95" s="51" t="s">
        <v>83</v>
      </c>
      <c r="I95" s="6" t="s">
        <v>125</v>
      </c>
      <c r="J95" s="88">
        <v>0.03</v>
      </c>
      <c r="K95" s="54">
        <v>1</v>
      </c>
      <c r="L95" s="53">
        <f>SUM(R95,T95,V95,X95,Z95,AB95,AD95,AF95,AH95,AJ95,AL95,AN95,AP95,AR95,AT95,AV95,AX95,AZ95,BB95,BD95,BF95,BH95,BJ95,BL95,BN95,BP95,BR95)/SUM(Q95,S95,U95,W95,Y95,AA95,AC95,AE95,AG95,AI95,AK95,AM95,AO95,AQ95,AS95,AU95,AW95,AY95,BA95,BC95,BE95,BG95,BI95,BK95,BM95,BO95,BQ95)</f>
        <v>0.02</v>
      </c>
      <c r="M95" s="94">
        <f t="shared" si="11"/>
        <v>5.9999999999999995E-4</v>
      </c>
      <c r="N95" s="10" t="s">
        <v>225</v>
      </c>
      <c r="O95" s="115"/>
      <c r="P95" s="703"/>
      <c r="Q95" s="117"/>
      <c r="R95" s="722"/>
      <c r="S95" s="117"/>
      <c r="T95" s="722"/>
      <c r="U95" s="117"/>
      <c r="V95" s="742"/>
      <c r="W95" s="132"/>
      <c r="X95" s="759"/>
      <c r="Y95" s="117"/>
      <c r="Z95" s="722"/>
      <c r="AA95" s="401"/>
      <c r="AB95" s="815"/>
      <c r="AC95" s="411"/>
      <c r="AD95" s="723"/>
      <c r="AE95" s="414"/>
      <c r="AF95" s="847"/>
      <c r="AG95" s="401"/>
      <c r="AH95" s="696"/>
      <c r="AI95" s="402"/>
      <c r="AJ95" s="743"/>
      <c r="AK95" s="401"/>
      <c r="AL95" s="815"/>
      <c r="AM95" s="406">
        <v>2</v>
      </c>
      <c r="AN95" s="907">
        <v>2</v>
      </c>
      <c r="AO95" s="404">
        <v>6</v>
      </c>
      <c r="AP95" s="907"/>
      <c r="AQ95" s="407">
        <v>6</v>
      </c>
      <c r="AR95" s="842"/>
      <c r="AS95" s="406">
        <v>6</v>
      </c>
      <c r="AT95" s="878"/>
      <c r="AU95" s="406">
        <v>6</v>
      </c>
      <c r="AV95" s="842"/>
      <c r="AW95" s="406">
        <v>8</v>
      </c>
      <c r="AX95" s="936"/>
      <c r="AY95" s="405">
        <v>8</v>
      </c>
      <c r="AZ95" s="863"/>
      <c r="BA95" s="406">
        <v>8</v>
      </c>
      <c r="BB95" s="878"/>
      <c r="BC95" s="406">
        <v>10</v>
      </c>
      <c r="BD95" s="842"/>
      <c r="BE95" s="406">
        <v>10</v>
      </c>
      <c r="BF95" s="976"/>
      <c r="BG95" s="405">
        <v>10</v>
      </c>
      <c r="BH95" s="863"/>
      <c r="BI95" s="406">
        <v>10</v>
      </c>
      <c r="BJ95" s="878"/>
      <c r="BK95" s="406">
        <v>10</v>
      </c>
      <c r="BL95" s="842"/>
      <c r="BM95" s="402"/>
      <c r="BN95" s="847"/>
      <c r="BO95" s="409"/>
      <c r="BP95" s="1013"/>
      <c r="BQ95" s="410"/>
      <c r="BR95" s="1032"/>
      <c r="BS95" s="409"/>
      <c r="BT95" s="723"/>
      <c r="BU95" s="411"/>
      <c r="BV95" s="923"/>
      <c r="BW95" s="412"/>
      <c r="BX95" s="1065"/>
    </row>
    <row r="96" spans="2:76" ht="30" customHeight="1" x14ac:dyDescent="0.45">
      <c r="B96" s="645"/>
      <c r="C96" s="655"/>
      <c r="D96" s="49"/>
      <c r="E96" s="49" t="s">
        <v>182</v>
      </c>
      <c r="F96" s="50" t="s">
        <v>61</v>
      </c>
      <c r="G96" s="51" t="s">
        <v>85</v>
      </c>
      <c r="H96" s="51" t="s">
        <v>83</v>
      </c>
      <c r="I96" s="6" t="s">
        <v>125</v>
      </c>
      <c r="J96" s="88">
        <v>5.0000000000000001E-3</v>
      </c>
      <c r="K96" s="54">
        <v>1</v>
      </c>
      <c r="L96" s="53">
        <f t="shared" si="12"/>
        <v>0</v>
      </c>
      <c r="M96" s="94">
        <f t="shared" si="11"/>
        <v>0</v>
      </c>
      <c r="N96" s="10" t="s">
        <v>225</v>
      </c>
      <c r="O96" s="115"/>
      <c r="P96" s="703"/>
      <c r="Q96" s="117"/>
      <c r="R96" s="722"/>
      <c r="S96" s="117"/>
      <c r="T96" s="722"/>
      <c r="U96" s="117"/>
      <c r="V96" s="742"/>
      <c r="W96" s="132"/>
      <c r="X96" s="759"/>
      <c r="Y96" s="117"/>
      <c r="Z96" s="722"/>
      <c r="AA96" s="401"/>
      <c r="AB96" s="815"/>
      <c r="AC96" s="411"/>
      <c r="AD96" s="723"/>
      <c r="AE96" s="414"/>
      <c r="AF96" s="847"/>
      <c r="AG96" s="401"/>
      <c r="AH96" s="696"/>
      <c r="AI96" s="402"/>
      <c r="AJ96" s="743"/>
      <c r="AK96" s="401"/>
      <c r="AL96" s="815"/>
      <c r="AM96" s="402"/>
      <c r="AN96" s="766"/>
      <c r="AO96" s="413"/>
      <c r="AP96" s="766"/>
      <c r="AQ96" s="403"/>
      <c r="AR96" s="815"/>
      <c r="AS96" s="402"/>
      <c r="AT96" s="743"/>
      <c r="AU96" s="402"/>
      <c r="AV96" s="815"/>
      <c r="AW96" s="402"/>
      <c r="AX96" s="847"/>
      <c r="AY96" s="401"/>
      <c r="AZ96" s="696"/>
      <c r="BA96" s="402"/>
      <c r="BB96" s="743"/>
      <c r="BC96" s="402"/>
      <c r="BD96" s="815"/>
      <c r="BE96" s="406">
        <v>25</v>
      </c>
      <c r="BF96" s="976"/>
      <c r="BG96" s="405">
        <v>25</v>
      </c>
      <c r="BH96" s="863"/>
      <c r="BI96" s="406">
        <v>25</v>
      </c>
      <c r="BJ96" s="878"/>
      <c r="BK96" s="406">
        <v>25</v>
      </c>
      <c r="BL96" s="842"/>
      <c r="BM96" s="402"/>
      <c r="BN96" s="847"/>
      <c r="BO96" s="409"/>
      <c r="BP96" s="1013"/>
      <c r="BQ96" s="410"/>
      <c r="BR96" s="1032"/>
      <c r="BS96" s="409"/>
      <c r="BT96" s="723"/>
      <c r="BU96" s="411"/>
      <c r="BV96" s="923"/>
      <c r="BW96" s="412"/>
      <c r="BX96" s="1065"/>
    </row>
    <row r="97" spans="2:76" ht="30" customHeight="1" x14ac:dyDescent="0.45">
      <c r="B97" s="645"/>
      <c r="C97" s="654"/>
      <c r="D97" s="12" t="s">
        <v>183</v>
      </c>
      <c r="E97" s="12" t="s">
        <v>50</v>
      </c>
      <c r="F97" s="13"/>
      <c r="G97" s="14" t="s">
        <v>104</v>
      </c>
      <c r="H97" s="14" t="s">
        <v>52</v>
      </c>
      <c r="I97" s="14"/>
      <c r="J97" s="87">
        <f>SUM(J98:J101)</f>
        <v>0.02</v>
      </c>
      <c r="K97" s="99">
        <f>SUM(K98:K101)/4</f>
        <v>1</v>
      </c>
      <c r="L97" s="98">
        <f>SUM(L98:L101)/4</f>
        <v>0</v>
      </c>
      <c r="M97" s="82">
        <f t="shared" si="11"/>
        <v>0</v>
      </c>
      <c r="N97" s="125"/>
      <c r="O97" s="115"/>
      <c r="P97" s="703"/>
      <c r="Q97" s="117"/>
      <c r="R97" s="722"/>
      <c r="S97" s="117"/>
      <c r="T97" s="722"/>
      <c r="U97" s="117"/>
      <c r="V97" s="742"/>
      <c r="W97" s="132"/>
      <c r="X97" s="759"/>
      <c r="Y97" s="117"/>
      <c r="Z97" s="722"/>
      <c r="AA97" s="129"/>
      <c r="AB97" s="806"/>
      <c r="AC97" s="117"/>
      <c r="AD97" s="722"/>
      <c r="AE97" s="130"/>
      <c r="AF97" s="846"/>
      <c r="AG97" s="129"/>
      <c r="AH97" s="695"/>
      <c r="AI97" s="120"/>
      <c r="AJ97" s="742"/>
      <c r="AK97" s="129"/>
      <c r="AL97" s="806"/>
      <c r="AM97" s="203"/>
      <c r="AN97" s="764"/>
      <c r="AO97" s="212"/>
      <c r="AP97" s="764"/>
      <c r="AQ97" s="204"/>
      <c r="AR97" s="809"/>
      <c r="AS97" s="203"/>
      <c r="AT97" s="879"/>
      <c r="AU97" s="203"/>
      <c r="AV97" s="809"/>
      <c r="AW97" s="203"/>
      <c r="AX97" s="937"/>
      <c r="AY97" s="213"/>
      <c r="AZ97" s="864"/>
      <c r="BA97" s="203"/>
      <c r="BB97" s="879"/>
      <c r="BC97" s="203"/>
      <c r="BD97" s="809"/>
      <c r="BE97" s="203"/>
      <c r="BF97" s="977"/>
      <c r="BG97" s="213"/>
      <c r="BH97" s="864"/>
      <c r="BI97" s="203"/>
      <c r="BJ97" s="879"/>
      <c r="BK97" s="203"/>
      <c r="BL97" s="809"/>
      <c r="BM97" s="203"/>
      <c r="BN97" s="937"/>
      <c r="BO97" s="208"/>
      <c r="BP97" s="900"/>
      <c r="BQ97" s="275"/>
      <c r="BR97" s="1035"/>
      <c r="BS97" s="116"/>
      <c r="BT97" s="722"/>
      <c r="BU97" s="117"/>
      <c r="BV97" s="883"/>
      <c r="BW97" s="118"/>
      <c r="BX97" s="1063"/>
    </row>
    <row r="98" spans="2:76" ht="30" customHeight="1" x14ac:dyDescent="0.45">
      <c r="B98" s="645"/>
      <c r="C98" s="655"/>
      <c r="D98" s="49"/>
      <c r="E98" s="49" t="s">
        <v>184</v>
      </c>
      <c r="F98" s="530" t="s">
        <v>228</v>
      </c>
      <c r="G98" s="51" t="s">
        <v>89</v>
      </c>
      <c r="H98" s="51" t="s">
        <v>83</v>
      </c>
      <c r="I98" s="51" t="s">
        <v>126</v>
      </c>
      <c r="J98" s="88">
        <v>5.0000000000000001E-3</v>
      </c>
      <c r="K98" s="512">
        <v>1</v>
      </c>
      <c r="L98" s="512">
        <f>SUM(R98,T98,V98,X98,Z98,AB98,AD98,AF98,AH98,AJ98,AL98,AN98,AP98,AR98,AT98,AV98,AX98,AZ98,BB98,BD98,BF98,BH98,BJ98,BL98,BN98,BP98,BR98)/SUM(Q98,S98,U98,W98,Y98,AA98,AC98,AE98,AG98,AI98,AK98,AM98,AO98,AQ98,AS98,AU98,AW98,AY98,BA98,BC98,BE98,BG98,BI98,BK98,BM98,BO98,BQ98)</f>
        <v>0</v>
      </c>
      <c r="M98" s="94">
        <f t="shared" si="11"/>
        <v>0</v>
      </c>
      <c r="N98" s="526"/>
      <c r="O98" s="415"/>
      <c r="P98" s="698"/>
      <c r="Q98" s="411"/>
      <c r="R98" s="723"/>
      <c r="S98" s="411"/>
      <c r="T98" s="723"/>
      <c r="U98" s="411"/>
      <c r="V98" s="743"/>
      <c r="W98" s="416"/>
      <c r="X98" s="774"/>
      <c r="Y98" s="411"/>
      <c r="Z98" s="723"/>
      <c r="AA98" s="401"/>
      <c r="AB98" s="815"/>
      <c r="AC98" s="411"/>
      <c r="AD98" s="723"/>
      <c r="AE98" s="414"/>
      <c r="AF98" s="847"/>
      <c r="AG98" s="401"/>
      <c r="AH98" s="696"/>
      <c r="AI98" s="402"/>
      <c r="AJ98" s="743"/>
      <c r="AK98" s="401"/>
      <c r="AL98" s="815"/>
      <c r="AM98" s="402"/>
      <c r="AN98" s="766"/>
      <c r="AO98" s="404">
        <v>2</v>
      </c>
      <c r="AP98" s="907"/>
      <c r="AQ98" s="407">
        <v>2</v>
      </c>
      <c r="AR98" s="842"/>
      <c r="AS98" s="406">
        <v>8</v>
      </c>
      <c r="AT98" s="878"/>
      <c r="AU98" s="406">
        <v>8</v>
      </c>
      <c r="AV98" s="842"/>
      <c r="AW98" s="406">
        <v>8</v>
      </c>
      <c r="AX98" s="936"/>
      <c r="AY98" s="405">
        <v>10</v>
      </c>
      <c r="AZ98" s="863"/>
      <c r="BA98" s="406">
        <v>10</v>
      </c>
      <c r="BB98" s="878"/>
      <c r="BC98" s="406">
        <v>11</v>
      </c>
      <c r="BD98" s="842"/>
      <c r="BE98" s="406">
        <v>11</v>
      </c>
      <c r="BF98" s="976"/>
      <c r="BG98" s="405">
        <v>10</v>
      </c>
      <c r="BH98" s="863"/>
      <c r="BI98" s="406">
        <v>10</v>
      </c>
      <c r="BJ98" s="878"/>
      <c r="BK98" s="406">
        <v>10</v>
      </c>
      <c r="BL98" s="842"/>
      <c r="BM98" s="402"/>
      <c r="BN98" s="847"/>
      <c r="BO98" s="409"/>
      <c r="BP98" s="1013"/>
      <c r="BQ98" s="410"/>
      <c r="BR98" s="1032"/>
      <c r="BS98" s="116"/>
      <c r="BT98" s="722"/>
      <c r="BU98" s="117"/>
      <c r="BV98" s="883"/>
      <c r="BW98" s="118"/>
      <c r="BX98" s="1063"/>
    </row>
    <row r="99" spans="2:76" ht="30" customHeight="1" x14ac:dyDescent="0.45">
      <c r="B99" s="645"/>
      <c r="C99" s="655"/>
      <c r="D99" s="49"/>
      <c r="E99" s="49" t="s">
        <v>185</v>
      </c>
      <c r="F99" s="530" t="s">
        <v>229</v>
      </c>
      <c r="G99" s="51" t="s">
        <v>106</v>
      </c>
      <c r="H99" s="51" t="s">
        <v>55</v>
      </c>
      <c r="I99" s="51" t="s">
        <v>127</v>
      </c>
      <c r="J99" s="88">
        <v>5.0000000000000001E-3</v>
      </c>
      <c r="K99" s="512">
        <v>1</v>
      </c>
      <c r="L99" s="512">
        <f>SUM(R99,T99,V99,X99,Z99,AB99,AD99,AF99,AH99,AJ99,AL99,AN99,AP99,AR99,AT99,AV99,AX99,AZ99,BB99,BD99,BF99,BH99,BJ99,BL99,BN99,BP99,BR99)/SUM(Q99,S99,U99,W99,Y99,AA99,AC99,AE99,AG99,AI99,AK99,AM99,AO99,AQ99,AS99,AU99,AW99,AY99,BA99,BC99,BE99,BG99,BI99,BK99,BM99,BO99,BQ99)</f>
        <v>0</v>
      </c>
      <c r="M99" s="94">
        <f t="shared" si="11"/>
        <v>0</v>
      </c>
      <c r="N99" s="526"/>
      <c r="O99" s="415"/>
      <c r="P99" s="698"/>
      <c r="Q99" s="411"/>
      <c r="R99" s="723"/>
      <c r="S99" s="411"/>
      <c r="T99" s="723"/>
      <c r="U99" s="411"/>
      <c r="V99" s="743"/>
      <c r="W99" s="416"/>
      <c r="X99" s="774"/>
      <c r="Y99" s="411"/>
      <c r="Z99" s="723"/>
      <c r="AA99" s="401"/>
      <c r="AB99" s="815"/>
      <c r="AC99" s="411"/>
      <c r="AD99" s="723"/>
      <c r="AE99" s="414"/>
      <c r="AF99" s="847"/>
      <c r="AG99" s="401"/>
      <c r="AH99" s="696"/>
      <c r="AI99" s="402"/>
      <c r="AJ99" s="743"/>
      <c r="AK99" s="401"/>
      <c r="AL99" s="815"/>
      <c r="AM99" s="402"/>
      <c r="AN99" s="766"/>
      <c r="AO99" s="413"/>
      <c r="AP99" s="766"/>
      <c r="AQ99" s="407" ph="1">
        <v>2</v>
      </c>
      <c r="AR99" s="842" ph="1"/>
      <c r="AS99" s="406" ph="1">
        <v>2</v>
      </c>
      <c r="AT99" s="878" ph="1"/>
      <c r="AU99" s="406" ph="1">
        <v>8</v>
      </c>
      <c r="AV99" s="842" ph="1"/>
      <c r="AW99" s="406" ph="1">
        <v>8</v>
      </c>
      <c r="AX99" s="936" ph="1"/>
      <c r="AY99" s="405" ph="1">
        <v>8</v>
      </c>
      <c r="AZ99" s="863" ph="1"/>
      <c r="BA99" s="406" ph="1">
        <v>10</v>
      </c>
      <c r="BB99" s="878" ph="1"/>
      <c r="BC99" s="406" ph="1">
        <v>10</v>
      </c>
      <c r="BD99" s="842" ph="1"/>
      <c r="BE99" s="406" ph="1">
        <v>11</v>
      </c>
      <c r="BF99" s="976" ph="1"/>
      <c r="BG99" s="405" ph="1">
        <v>11</v>
      </c>
      <c r="BH99" s="863" ph="1"/>
      <c r="BI99" s="406" ph="1">
        <v>10</v>
      </c>
      <c r="BJ99" s="878" ph="1"/>
      <c r="BK99" s="406" ph="1">
        <v>10</v>
      </c>
      <c r="BL99" s="842" ph="1"/>
      <c r="BM99" s="406" ph="1">
        <v>10</v>
      </c>
      <c r="BN99" s="936" ph="1"/>
      <c r="BO99" s="401"/>
      <c r="BP99" s="766"/>
      <c r="BQ99" s="410"/>
      <c r="BR99" s="1032"/>
      <c r="BS99" s="116"/>
      <c r="BT99" s="722"/>
      <c r="BU99" s="117"/>
      <c r="BV99" s="883"/>
      <c r="BW99" s="118"/>
      <c r="BX99" s="1063"/>
    </row>
    <row r="100" spans="2:76" ht="30" customHeight="1" x14ac:dyDescent="0.45">
      <c r="B100" s="645"/>
      <c r="C100" s="655"/>
      <c r="D100" s="49"/>
      <c r="E100" s="49" t="s">
        <v>186</v>
      </c>
      <c r="F100" s="530" t="s">
        <v>230</v>
      </c>
      <c r="G100" s="51" t="s">
        <v>105</v>
      </c>
      <c r="H100" s="51" t="s">
        <v>75</v>
      </c>
      <c r="I100" s="51" t="s">
        <v>101</v>
      </c>
      <c r="J100" s="88">
        <v>5.0000000000000001E-3</v>
      </c>
      <c r="K100" s="512">
        <v>1</v>
      </c>
      <c r="L100" s="512">
        <f>SUM(R100,T100,V100,X100,Z100,AB100,AD100,AF100,AH100,AJ100,AL100,AN100,AP100,AR100,AT100,AV100,AX100,AZ100,BB100,BD100,BF100,BH100,BJ100,BL100,BN100,BP100,BR100)/SUM(Q100,S100,U100,W100,Y100,AA100,AC100,AE100,AG100,AI100,AK100,AM100,AO100,AQ100,AS100,AU100,AW100,AY100,BA100,BC100,BE100,BG100,BI100,BK100,BM100,BO100,BQ100)</f>
        <v>0</v>
      </c>
      <c r="M100" s="94">
        <f t="shared" si="11"/>
        <v>0</v>
      </c>
      <c r="N100" s="526" t="s">
        <v>383</v>
      </c>
      <c r="O100" s="415"/>
      <c r="P100" s="698"/>
      <c r="Q100" s="411"/>
      <c r="R100" s="723"/>
      <c r="S100" s="411"/>
      <c r="T100" s="723"/>
      <c r="U100" s="411"/>
      <c r="V100" s="743"/>
      <c r="W100" s="416"/>
      <c r="X100" s="774"/>
      <c r="Y100" s="411"/>
      <c r="Z100" s="723"/>
      <c r="AA100" s="401"/>
      <c r="AB100" s="815"/>
      <c r="AC100" s="411"/>
      <c r="AD100" s="723"/>
      <c r="AE100" s="414"/>
      <c r="AF100" s="847"/>
      <c r="AG100" s="401"/>
      <c r="AH100" s="696"/>
      <c r="AI100" s="402"/>
      <c r="AJ100" s="743"/>
      <c r="AK100" s="401"/>
      <c r="AL100" s="815"/>
      <c r="AM100" s="402"/>
      <c r="AN100" s="766"/>
      <c r="AO100" s="413"/>
      <c r="AP100" s="766"/>
      <c r="AQ100" s="403" ph="1"/>
      <c r="AR100" s="815" ph="1"/>
      <c r="AS100" s="406" ph="1">
        <v>2</v>
      </c>
      <c r="AT100" s="878" ph="1"/>
      <c r="AU100" s="406" ph="1">
        <v>2</v>
      </c>
      <c r="AV100" s="842" ph="1"/>
      <c r="AW100" s="406" ph="1">
        <v>8</v>
      </c>
      <c r="AX100" s="936" ph="1"/>
      <c r="AY100" s="405" ph="1">
        <v>8</v>
      </c>
      <c r="AZ100" s="863" ph="1"/>
      <c r="BA100" s="406" ph="1">
        <v>8</v>
      </c>
      <c r="BB100" s="878" ph="1"/>
      <c r="BC100" s="406" ph="1">
        <v>10</v>
      </c>
      <c r="BD100" s="842" ph="1"/>
      <c r="BE100" s="406" ph="1">
        <v>11</v>
      </c>
      <c r="BF100" s="976" ph="1"/>
      <c r="BG100" s="405" ph="1">
        <v>11</v>
      </c>
      <c r="BH100" s="863" ph="1"/>
      <c r="BI100" s="406" ph="1">
        <v>10</v>
      </c>
      <c r="BJ100" s="878" ph="1"/>
      <c r="BK100" s="406" ph="1">
        <v>10</v>
      </c>
      <c r="BL100" s="842" ph="1"/>
      <c r="BM100" s="406" ph="1">
        <v>10</v>
      </c>
      <c r="BN100" s="936" ph="1"/>
      <c r="BO100" s="408" ph="1">
        <v>10</v>
      </c>
      <c r="BP100" s="907" ph="1"/>
      <c r="BQ100" s="410"/>
      <c r="BR100" s="1040"/>
      <c r="BS100" s="129"/>
      <c r="BT100" s="742"/>
      <c r="BU100" s="117"/>
      <c r="BV100" s="883"/>
      <c r="BW100" s="118"/>
      <c r="BX100" s="1063"/>
    </row>
    <row r="101" spans="2:76" ht="30" customHeight="1" x14ac:dyDescent="0.45">
      <c r="B101" s="645"/>
      <c r="C101" s="655"/>
      <c r="D101" s="49"/>
      <c r="E101" s="49" t="s">
        <v>187</v>
      </c>
      <c r="F101" s="530" t="s">
        <v>231</v>
      </c>
      <c r="G101" s="51" t="s">
        <v>104</v>
      </c>
      <c r="H101" s="51" t="s">
        <v>52</v>
      </c>
      <c r="I101" s="51" t="s">
        <v>123</v>
      </c>
      <c r="J101" s="88">
        <v>5.0000000000000001E-3</v>
      </c>
      <c r="K101" s="512">
        <v>1</v>
      </c>
      <c r="L101" s="53">
        <f>SUM(R101,T101,V101,X101,Z101,AB101,AD101,AF101,AH101,AJ101,AL101,AN101,AP101,AR101,AT101,AV101,AX101,AZ101,BB101,BD101,BF101,BH101,BJ101,BL101,BN101,BP101,BR101,BT101,BV101)/SUM(Q101,S101,U101,W101,Y101,AA101,AC101,AE101,AG101,AI101,AK101,AM101,AO101,AQ101,AS101,AU101,AW101,AY101,BA101,BC101,BE101,BG101,BI101,BK101,BM101,BO101,BQ101,BS101,BU101)</f>
        <v>0</v>
      </c>
      <c r="M101" s="94">
        <f t="shared" si="11"/>
        <v>0</v>
      </c>
      <c r="N101" s="526"/>
      <c r="O101" s="115"/>
      <c r="P101" s="703"/>
      <c r="Q101" s="117"/>
      <c r="R101" s="722"/>
      <c r="S101" s="117"/>
      <c r="T101" s="722"/>
      <c r="U101" s="117"/>
      <c r="V101" s="742"/>
      <c r="W101" s="132"/>
      <c r="X101" s="759"/>
      <c r="Y101" s="117"/>
      <c r="Z101" s="722"/>
      <c r="AA101" s="129"/>
      <c r="AB101" s="806"/>
      <c r="AC101" s="117"/>
      <c r="AD101" s="722"/>
      <c r="AE101" s="130"/>
      <c r="AF101" s="846"/>
      <c r="AG101" s="129"/>
      <c r="AH101" s="695"/>
      <c r="AI101" s="120"/>
      <c r="AJ101" s="742"/>
      <c r="AK101" s="129"/>
      <c r="AL101" s="806"/>
      <c r="AM101" s="502"/>
      <c r="AN101" s="1389"/>
      <c r="AO101" s="1113">
        <v>1</v>
      </c>
      <c r="AP101" s="909"/>
      <c r="AQ101" s="119"/>
      <c r="AR101" s="806"/>
      <c r="AS101" s="120"/>
      <c r="AT101" s="742"/>
      <c r="AU101" s="120"/>
      <c r="AV101" s="806"/>
      <c r="AW101" s="120"/>
      <c r="AX101" s="846"/>
      <c r="AY101" s="129"/>
      <c r="AZ101" s="695"/>
      <c r="BA101" s="503">
        <v>1</v>
      </c>
      <c r="BB101" s="909"/>
      <c r="BC101" s="120"/>
      <c r="BD101" s="806"/>
      <c r="BE101" s="120"/>
      <c r="BF101" s="966"/>
      <c r="BG101" s="129"/>
      <c r="BH101" s="695"/>
      <c r="BI101" s="120"/>
      <c r="BJ101" s="742"/>
      <c r="BK101" s="120"/>
      <c r="BL101" s="806"/>
      <c r="BM101" s="120"/>
      <c r="BN101" s="846"/>
      <c r="BO101" s="502"/>
      <c r="BP101" s="1112"/>
      <c r="BQ101" s="1121">
        <v>1</v>
      </c>
      <c r="BR101" s="1122"/>
      <c r="BS101" s="504">
        <v>1</v>
      </c>
      <c r="BT101" s="1116"/>
      <c r="BU101" s="117"/>
      <c r="BV101" s="883"/>
      <c r="BW101" s="118"/>
      <c r="BX101" s="1063"/>
    </row>
    <row r="102" spans="2:76" ht="30" customHeight="1" x14ac:dyDescent="0.45">
      <c r="B102" s="645"/>
      <c r="C102" s="656" t="s">
        <v>255</v>
      </c>
      <c r="D102" s="25" t="s">
        <v>71</v>
      </c>
      <c r="E102" s="25"/>
      <c r="F102" s="26"/>
      <c r="G102" s="27" t="s">
        <v>70</v>
      </c>
      <c r="H102" s="27" t="s">
        <v>86</v>
      </c>
      <c r="I102" s="27"/>
      <c r="J102" s="89">
        <f>SUM(J103,J108,J113)</f>
        <v>0.15</v>
      </c>
      <c r="K102" s="100">
        <f>SUM(K103,K108,K113)/3</f>
        <v>1</v>
      </c>
      <c r="L102" s="100">
        <f>SUM(L103,L108,L113)/3</f>
        <v>0.20833333333333334</v>
      </c>
      <c r="M102" s="106">
        <f t="shared" si="11"/>
        <v>3.125E-2</v>
      </c>
      <c r="N102" s="35"/>
      <c r="O102" s="583"/>
      <c r="P102" s="701"/>
      <c r="Q102" s="585"/>
      <c r="R102" s="726"/>
      <c r="S102" s="585"/>
      <c r="T102" s="726"/>
      <c r="U102" s="585"/>
      <c r="V102" s="749"/>
      <c r="W102" s="593"/>
      <c r="X102" s="775"/>
      <c r="Y102" s="117"/>
      <c r="Z102" s="722"/>
      <c r="AA102" s="594"/>
      <c r="AB102" s="819"/>
      <c r="AC102" s="585"/>
      <c r="AD102" s="726"/>
      <c r="AE102" s="616"/>
      <c r="AF102" s="848"/>
      <c r="AG102" s="594"/>
      <c r="AH102" s="867"/>
      <c r="AI102" s="584"/>
      <c r="AJ102" s="726"/>
      <c r="AK102" s="584"/>
      <c r="AL102" s="817"/>
      <c r="AM102" s="585"/>
      <c r="AN102" s="911"/>
      <c r="AO102" s="583"/>
      <c r="AP102" s="911"/>
      <c r="AQ102" s="587"/>
      <c r="AR102" s="819"/>
      <c r="AS102" s="592"/>
      <c r="AT102" s="749"/>
      <c r="AU102" s="592"/>
      <c r="AV102" s="819"/>
      <c r="AW102" s="592"/>
      <c r="AX102" s="848"/>
      <c r="AY102" s="594"/>
      <c r="AZ102" s="867"/>
      <c r="BA102" s="592"/>
      <c r="BB102" s="749"/>
      <c r="BC102" s="592"/>
      <c r="BD102" s="819"/>
      <c r="BE102" s="592"/>
      <c r="BF102" s="984"/>
      <c r="BG102" s="594"/>
      <c r="BH102" s="867"/>
      <c r="BI102" s="592"/>
      <c r="BJ102" s="749"/>
      <c r="BK102" s="592"/>
      <c r="BL102" s="819"/>
      <c r="BM102" s="592"/>
      <c r="BN102" s="848"/>
      <c r="BO102" s="584"/>
      <c r="BP102" s="911"/>
      <c r="BQ102" s="589"/>
      <c r="BR102" s="1039"/>
      <c r="BS102" s="584"/>
      <c r="BT102" s="726"/>
      <c r="BU102" s="585"/>
      <c r="BV102" s="817"/>
      <c r="BW102" s="587"/>
      <c r="BX102" s="1070"/>
    </row>
    <row r="103" spans="2:76" ht="30" customHeight="1" x14ac:dyDescent="0.45">
      <c r="B103" s="645"/>
      <c r="C103" s="657"/>
      <c r="D103" s="28" t="s">
        <v>188</v>
      </c>
      <c r="E103" s="28" t="s">
        <v>46</v>
      </c>
      <c r="F103" s="29"/>
      <c r="G103" s="30" t="s">
        <v>323</v>
      </c>
      <c r="H103" s="30" t="s">
        <v>291</v>
      </c>
      <c r="I103" s="30" t="s">
        <v>324</v>
      </c>
      <c r="J103" s="90">
        <f>SUM(J104:J107)</f>
        <v>3.5000000000000003E-2</v>
      </c>
      <c r="K103" s="101">
        <f>SUM(K104:K107)/4</f>
        <v>1</v>
      </c>
      <c r="L103" s="101">
        <f>SUM(L104:L107)/4</f>
        <v>0.6</v>
      </c>
      <c r="M103" s="105">
        <f t="shared" si="11"/>
        <v>2.1000000000000001E-2</v>
      </c>
      <c r="N103" s="126"/>
      <c r="O103" s="115"/>
      <c r="P103" s="703"/>
      <c r="Q103" s="117"/>
      <c r="R103" s="722"/>
      <c r="S103" s="117"/>
      <c r="T103" s="722"/>
      <c r="U103" s="117"/>
      <c r="V103" s="742"/>
      <c r="W103" s="132"/>
      <c r="X103" s="759"/>
      <c r="Y103" s="117"/>
      <c r="Z103" s="722"/>
      <c r="AA103" s="129"/>
      <c r="AB103" s="806"/>
      <c r="AC103" s="209"/>
      <c r="AD103" s="789"/>
      <c r="AE103" s="214"/>
      <c r="AF103" s="809"/>
      <c r="AG103" s="212"/>
      <c r="AH103" s="864"/>
      <c r="AI103" s="213"/>
      <c r="AJ103" s="879"/>
      <c r="AK103" s="213"/>
      <c r="AL103" s="809"/>
      <c r="AM103" s="203"/>
      <c r="AN103" s="764"/>
      <c r="AO103" s="212"/>
      <c r="AP103" s="764"/>
      <c r="AQ103" s="204"/>
      <c r="AR103" s="809"/>
      <c r="AS103" s="209"/>
      <c r="AT103" s="789"/>
      <c r="AU103" s="209"/>
      <c r="AV103" s="809"/>
      <c r="AW103" s="203"/>
      <c r="AX103" s="937"/>
      <c r="AY103" s="121"/>
      <c r="AZ103" s="921"/>
      <c r="BA103" s="114"/>
      <c r="BB103" s="958"/>
      <c r="BC103" s="114"/>
      <c r="BD103" s="807"/>
      <c r="BE103" s="114"/>
      <c r="BF103" s="980"/>
      <c r="BG103" s="121"/>
      <c r="BH103" s="921"/>
      <c r="BI103" s="114"/>
      <c r="BJ103" s="958"/>
      <c r="BK103" s="120"/>
      <c r="BL103" s="806"/>
      <c r="BM103" s="120"/>
      <c r="BN103" s="846"/>
      <c r="BO103" s="116"/>
      <c r="BP103" s="898"/>
      <c r="BQ103" s="220"/>
      <c r="BR103" s="1030"/>
      <c r="BS103" s="116"/>
      <c r="BT103" s="722"/>
      <c r="BU103" s="117"/>
      <c r="BV103" s="883"/>
      <c r="BW103" s="118"/>
      <c r="BX103" s="1063"/>
    </row>
    <row r="104" spans="2:76" ht="30" customHeight="1" x14ac:dyDescent="0.45">
      <c r="B104" s="645"/>
      <c r="C104" s="655"/>
      <c r="D104" s="49"/>
      <c r="E104" s="49" t="s">
        <v>189</v>
      </c>
      <c r="F104" s="50" t="s">
        <v>47</v>
      </c>
      <c r="G104" s="51" t="s">
        <v>323</v>
      </c>
      <c r="H104" s="51" t="s">
        <v>291</v>
      </c>
      <c r="I104" s="51" t="s">
        <v>128</v>
      </c>
      <c r="J104" s="88">
        <v>0.01</v>
      </c>
      <c r="K104" s="512">
        <v>1</v>
      </c>
      <c r="L104" s="512">
        <f>SUM(R104,T104,V104,X104,Z104,AB104,AD104,AF104,AH104,AJ104,AL104,AN104,AP104,AR104,AT104,AV104,AX104,AZ104,BB104,BD104,BF104,BH104,BJ104,BL104,BN104,BP104,BR104)/SUM(Q104,S104,U104,W104,Y104,AA104,AC104,AE104,AG104,AI104,AK104,AM104,AO104,AQ104,AS104,AU104,AW104,AY104,BA104,BC104,BE104,BG104,BI104,BK104,BM104,BO104,BQ104)</f>
        <v>0.5</v>
      </c>
      <c r="M104" s="94">
        <f t="shared" si="11"/>
        <v>5.0000000000000001E-3</v>
      </c>
      <c r="N104" s="526"/>
      <c r="O104" s="115"/>
      <c r="P104" s="703"/>
      <c r="Q104" s="117"/>
      <c r="R104" s="722"/>
      <c r="S104" s="117"/>
      <c r="T104" s="722"/>
      <c r="U104" s="117"/>
      <c r="V104" s="742"/>
      <c r="W104" s="132"/>
      <c r="X104" s="759"/>
      <c r="Y104" s="117"/>
      <c r="Z104" s="722"/>
      <c r="AA104" s="129"/>
      <c r="AB104" s="806"/>
      <c r="AC104" s="386">
        <v>0.05</v>
      </c>
      <c r="AD104" s="721">
        <v>0.05</v>
      </c>
      <c r="AE104" s="336">
        <v>0.05</v>
      </c>
      <c r="AF104" s="811">
        <v>0.05</v>
      </c>
      <c r="AG104" s="686">
        <v>0.1</v>
      </c>
      <c r="AH104" s="721">
        <v>0.1</v>
      </c>
      <c r="AI104" s="386">
        <v>0.1</v>
      </c>
      <c r="AJ104" s="721">
        <v>0.1</v>
      </c>
      <c r="AK104" s="591">
        <v>0.1</v>
      </c>
      <c r="AL104" s="744">
        <v>0.1</v>
      </c>
      <c r="AM104" s="330">
        <v>0.1</v>
      </c>
      <c r="AN104" s="761">
        <v>0.1</v>
      </c>
      <c r="AO104" s="327">
        <v>0.1</v>
      </c>
      <c r="AP104" s="761"/>
      <c r="AQ104" s="329">
        <v>0.1</v>
      </c>
      <c r="AR104" s="811"/>
      <c r="AS104" s="330">
        <v>0.1</v>
      </c>
      <c r="AT104" s="744"/>
      <c r="AU104" s="330">
        <v>0.1</v>
      </c>
      <c r="AV104" s="811"/>
      <c r="AW104" s="386">
        <v>0.1</v>
      </c>
      <c r="AX104" s="845"/>
      <c r="AY104" s="316"/>
      <c r="AZ104" s="709"/>
      <c r="BA104" s="317"/>
      <c r="BB104" s="733"/>
      <c r="BC104" s="317"/>
      <c r="BD104" s="808"/>
      <c r="BE104" s="324"/>
      <c r="BF104" s="985"/>
      <c r="BG104" s="331"/>
      <c r="BH104" s="950"/>
      <c r="BI104" s="324"/>
      <c r="BJ104" s="882"/>
      <c r="BK104" s="120"/>
      <c r="BL104" s="806"/>
      <c r="BM104" s="120"/>
      <c r="BN104" s="846"/>
      <c r="BO104" s="116"/>
      <c r="BP104" s="898"/>
      <c r="BQ104" s="220"/>
      <c r="BR104" s="1030"/>
      <c r="BS104" s="116"/>
      <c r="BT104" s="722"/>
      <c r="BU104" s="117"/>
      <c r="BV104" s="883"/>
      <c r="BW104" s="118"/>
      <c r="BX104" s="1063"/>
    </row>
    <row r="105" spans="2:76" ht="30" customHeight="1" x14ac:dyDescent="0.45">
      <c r="B105" s="645"/>
      <c r="C105" s="655"/>
      <c r="D105" s="49"/>
      <c r="E105" s="49" t="s">
        <v>190</v>
      </c>
      <c r="F105" s="50" t="s">
        <v>53</v>
      </c>
      <c r="G105" s="51" t="s">
        <v>292</v>
      </c>
      <c r="H105" s="51" t="s">
        <v>291</v>
      </c>
      <c r="I105" s="51" t="s">
        <v>128</v>
      </c>
      <c r="J105" s="88">
        <v>0.01</v>
      </c>
      <c r="K105" s="512">
        <v>1</v>
      </c>
      <c r="L105" s="512">
        <f t="shared" ref="L105:L123" si="13">SUM(R105,T105,V105,X105,Z105,AB105,AD105,AF105,AH105,AJ105,AL105,AN105,AP105,AR105,AT105,AV105,AX105,AZ105,BB105,BD105,BF105,BH105,BJ105,BL105,BN105,BP105,BR105)/SUM(Q105,S105,U105,W105,Y105,AA105,AC105,AE105,AG105,AI105,AK105,AM105,AO105,AQ105,AS105,AU105,AW105,AY105,BA105,BC105,BE105,BG105,BI105,BK105,BM105,BO105,BQ105)</f>
        <v>0.5</v>
      </c>
      <c r="M105" s="94">
        <f t="shared" si="11"/>
        <v>5.0000000000000001E-3</v>
      </c>
      <c r="N105" s="526"/>
      <c r="O105" s="387"/>
      <c r="P105" s="702"/>
      <c r="Q105" s="389"/>
      <c r="R105" s="727"/>
      <c r="S105" s="389"/>
      <c r="T105" s="727"/>
      <c r="U105" s="389"/>
      <c r="V105" s="745"/>
      <c r="W105" s="323"/>
      <c r="X105" s="773"/>
      <c r="Y105" s="389"/>
      <c r="Z105" s="727"/>
      <c r="AA105" s="400"/>
      <c r="AB105" s="818"/>
      <c r="AC105" s="386">
        <v>0.05</v>
      </c>
      <c r="AD105" s="721">
        <v>0.05</v>
      </c>
      <c r="AE105" s="336">
        <v>0.05</v>
      </c>
      <c r="AF105" s="811">
        <v>0.05</v>
      </c>
      <c r="AG105" s="686">
        <v>0.1</v>
      </c>
      <c r="AH105" s="721">
        <v>0.1</v>
      </c>
      <c r="AI105" s="386">
        <v>0.1</v>
      </c>
      <c r="AJ105" s="721">
        <v>0.1</v>
      </c>
      <c r="AK105" s="591">
        <v>0.1</v>
      </c>
      <c r="AL105" s="744">
        <v>0.1</v>
      </c>
      <c r="AM105" s="330">
        <v>0.1</v>
      </c>
      <c r="AN105" s="761">
        <v>0.1</v>
      </c>
      <c r="AO105" s="327">
        <v>0.1</v>
      </c>
      <c r="AP105" s="761"/>
      <c r="AQ105" s="329">
        <v>0.1</v>
      </c>
      <c r="AR105" s="811"/>
      <c r="AS105" s="330">
        <v>0.1</v>
      </c>
      <c r="AT105" s="744"/>
      <c r="AU105" s="330">
        <v>0.1</v>
      </c>
      <c r="AV105" s="811"/>
      <c r="AW105" s="386">
        <v>0.1</v>
      </c>
      <c r="AX105" s="845"/>
      <c r="AY105" s="316"/>
      <c r="AZ105" s="709"/>
      <c r="BA105" s="317"/>
      <c r="BB105" s="733"/>
      <c r="BC105" s="317"/>
      <c r="BD105" s="808"/>
      <c r="BE105" s="324"/>
      <c r="BF105" s="985"/>
      <c r="BG105" s="331"/>
      <c r="BH105" s="950"/>
      <c r="BI105" s="324"/>
      <c r="BJ105" s="882"/>
      <c r="BK105" s="392"/>
      <c r="BL105" s="818"/>
      <c r="BM105" s="392"/>
      <c r="BN105" s="849"/>
      <c r="BO105" s="388"/>
      <c r="BP105" s="899"/>
      <c r="BQ105" s="391"/>
      <c r="BR105" s="1031"/>
      <c r="BS105" s="388"/>
      <c r="BT105" s="727"/>
      <c r="BU105" s="389"/>
      <c r="BV105" s="884"/>
      <c r="BW105" s="390"/>
      <c r="BX105" s="1064"/>
    </row>
    <row r="106" spans="2:76" ht="30" customHeight="1" x14ac:dyDescent="0.45">
      <c r="B106" s="645"/>
      <c r="C106" s="655"/>
      <c r="D106" s="49"/>
      <c r="E106" s="49" t="s">
        <v>191</v>
      </c>
      <c r="F106" s="50" t="s">
        <v>54</v>
      </c>
      <c r="G106" s="51" t="s">
        <v>87</v>
      </c>
      <c r="H106" s="51" t="s">
        <v>88</v>
      </c>
      <c r="I106" s="51" t="s">
        <v>128</v>
      </c>
      <c r="J106" s="88">
        <v>5.0000000000000001E-3</v>
      </c>
      <c r="K106" s="512">
        <v>1</v>
      </c>
      <c r="L106" s="512">
        <f>SUM(R106,T106,V106,X106,Z106,AB106,AD106,AF106,AH106,AJ106,AL106,AN106,AP106,AR106,AT106,AV106,AX106,AZ106,BB106,BD106,BF106,BH106,BJ106,BL106,BN106,BP106,BR106)/SUM(Q106,S106,U106,W106,Y106,AA106,AC106,AE106,AG106,AI106,AK106,AM106,AO106,AQ106,AS106,AU106,AW106,AY106,BA106,BC106,BE106,BG106,BI106,BK106,BM106,BO106,BQ106)</f>
        <v>0.9</v>
      </c>
      <c r="M106" s="94">
        <f t="shared" si="11"/>
        <v>4.5000000000000005E-3</v>
      </c>
      <c r="N106" s="122" t="s">
        <v>221</v>
      </c>
      <c r="O106" s="387"/>
      <c r="P106" s="702"/>
      <c r="Q106" s="389"/>
      <c r="R106" s="727"/>
      <c r="S106" s="389"/>
      <c r="T106" s="727"/>
      <c r="U106" s="389"/>
      <c r="V106" s="745"/>
      <c r="W106" s="323"/>
      <c r="X106" s="773"/>
      <c r="Y106" s="389"/>
      <c r="Z106" s="727"/>
      <c r="AA106" s="400"/>
      <c r="AB106" s="818"/>
      <c r="AC106" s="389"/>
      <c r="AD106" s="727"/>
      <c r="AE106" s="328">
        <v>0.25</v>
      </c>
      <c r="AF106" s="811">
        <v>0.25</v>
      </c>
      <c r="AG106" s="686">
        <v>0.25</v>
      </c>
      <c r="AH106" s="721">
        <v>0.25</v>
      </c>
      <c r="AI106" s="386">
        <v>0.25</v>
      </c>
      <c r="AJ106" s="721">
        <v>0.25</v>
      </c>
      <c r="AK106" s="591">
        <v>0.25</v>
      </c>
      <c r="AL106" s="811">
        <v>0.1</v>
      </c>
      <c r="AM106" s="392"/>
      <c r="AN106" s="913">
        <v>0.05</v>
      </c>
      <c r="AO106" s="399"/>
      <c r="AP106" s="913"/>
      <c r="AQ106" s="397"/>
      <c r="AR106" s="818"/>
      <c r="AS106" s="392"/>
      <c r="AT106" s="745"/>
      <c r="AU106" s="392"/>
      <c r="AV106" s="818"/>
      <c r="AW106" s="392"/>
      <c r="AX106" s="849"/>
      <c r="AY106" s="400"/>
      <c r="AZ106" s="951"/>
      <c r="BA106" s="392"/>
      <c r="BB106" s="745"/>
      <c r="BC106" s="392"/>
      <c r="BD106" s="818"/>
      <c r="BE106" s="392"/>
      <c r="BF106" s="983"/>
      <c r="BG106" s="400"/>
      <c r="BH106" s="951"/>
      <c r="BI106" s="392"/>
      <c r="BJ106" s="745"/>
      <c r="BK106" s="392"/>
      <c r="BL106" s="818"/>
      <c r="BM106" s="392"/>
      <c r="BN106" s="849"/>
      <c r="BO106" s="388"/>
      <c r="BP106" s="899"/>
      <c r="BQ106" s="391"/>
      <c r="BR106" s="1031"/>
      <c r="BS106" s="388"/>
      <c r="BT106" s="727"/>
      <c r="BU106" s="389"/>
      <c r="BV106" s="884"/>
      <c r="BW106" s="390"/>
      <c r="BX106" s="1064"/>
    </row>
    <row r="107" spans="2:76" ht="30" customHeight="1" x14ac:dyDescent="0.45">
      <c r="B107" s="645"/>
      <c r="C107" s="655"/>
      <c r="D107" s="49"/>
      <c r="E107" s="49" t="s">
        <v>192</v>
      </c>
      <c r="F107" s="50" t="s">
        <v>69</v>
      </c>
      <c r="G107" s="51" t="s">
        <v>102</v>
      </c>
      <c r="H107" s="51" t="s">
        <v>104</v>
      </c>
      <c r="I107" s="51" t="s">
        <v>128</v>
      </c>
      <c r="J107" s="88">
        <v>0.01</v>
      </c>
      <c r="K107" s="512">
        <v>1</v>
      </c>
      <c r="L107" s="512">
        <f>SUM(R107,T107,V107,X107,Z107,AB107,AD107,AF107,AH107,AJ107,AL107,AN107,AP107,AR107,AT107,AV107,AX107,AZ107,BB107,BD107,BF107,BH107,BJ107,BL107,BN107,BP107,BR107)/SUM(Q107,S107,U107,W107,Y107,AA107,AC107,AE107,AG107,AI107,AK107,AM107,AO107,AQ107,AS107,AU107,AW107,AY107,BA107,BC107,BE107,BG107,BI107,BK107,BM107,BO107,BQ107)</f>
        <v>0.49999999999999994</v>
      </c>
      <c r="M107" s="94">
        <f t="shared" si="11"/>
        <v>4.9999999999999992E-3</v>
      </c>
      <c r="N107" s="526"/>
      <c r="O107" s="387"/>
      <c r="P107" s="702"/>
      <c r="Q107" s="389"/>
      <c r="R107" s="727"/>
      <c r="S107" s="389"/>
      <c r="T107" s="727"/>
      <c r="U107" s="389"/>
      <c r="V107" s="745"/>
      <c r="W107" s="323"/>
      <c r="X107" s="773"/>
      <c r="Y107" s="389"/>
      <c r="Z107" s="727"/>
      <c r="AA107" s="400"/>
      <c r="AB107" s="818"/>
      <c r="AC107" s="389"/>
      <c r="AD107" s="727"/>
      <c r="AE107" s="398"/>
      <c r="AF107" s="849"/>
      <c r="AG107" s="591">
        <v>0.25</v>
      </c>
      <c r="AH107" s="860">
        <v>0.25</v>
      </c>
      <c r="AI107" s="336">
        <v>0.25</v>
      </c>
      <c r="AJ107" s="744">
        <v>0.1</v>
      </c>
      <c r="AK107" s="336">
        <v>0.25</v>
      </c>
      <c r="AL107" s="811">
        <v>0.1</v>
      </c>
      <c r="AM107" s="330">
        <v>0.25</v>
      </c>
      <c r="AN107" s="761">
        <v>0.05</v>
      </c>
      <c r="AO107" s="399"/>
      <c r="AP107" s="913"/>
      <c r="AQ107" s="397"/>
      <c r="AR107" s="818"/>
      <c r="AS107" s="392"/>
      <c r="AT107" s="745"/>
      <c r="AU107" s="392"/>
      <c r="AV107" s="818"/>
      <c r="AW107" s="392"/>
      <c r="AX107" s="849"/>
      <c r="AY107" s="400"/>
      <c r="AZ107" s="951"/>
      <c r="BA107" s="392"/>
      <c r="BB107" s="745"/>
      <c r="BC107" s="392"/>
      <c r="BD107" s="818"/>
      <c r="BE107" s="392"/>
      <c r="BF107" s="983"/>
      <c r="BG107" s="400"/>
      <c r="BH107" s="951"/>
      <c r="BI107" s="392"/>
      <c r="BJ107" s="745"/>
      <c r="BK107" s="392"/>
      <c r="BL107" s="818"/>
      <c r="BM107" s="392"/>
      <c r="BN107" s="849"/>
      <c r="BO107" s="388"/>
      <c r="BP107" s="899"/>
      <c r="BQ107" s="391"/>
      <c r="BR107" s="1031"/>
      <c r="BS107" s="388"/>
      <c r="BT107" s="727"/>
      <c r="BU107" s="389"/>
      <c r="BV107" s="884"/>
      <c r="BW107" s="390"/>
      <c r="BX107" s="1064"/>
    </row>
    <row r="108" spans="2:76" ht="30" customHeight="1" x14ac:dyDescent="0.45">
      <c r="B108" s="645"/>
      <c r="C108" s="657"/>
      <c r="D108" s="28" t="s">
        <v>193</v>
      </c>
      <c r="E108" s="28" t="s">
        <v>49</v>
      </c>
      <c r="F108" s="29"/>
      <c r="G108" s="30" t="s">
        <v>102</v>
      </c>
      <c r="H108" s="30" t="s">
        <v>83</v>
      </c>
      <c r="I108" s="30" t="s">
        <v>324</v>
      </c>
      <c r="J108" s="90">
        <f>SUM(J109:J112)</f>
        <v>7.4999999999999997E-2</v>
      </c>
      <c r="K108" s="101">
        <f>SUM(K109:K112)/4</f>
        <v>1</v>
      </c>
      <c r="L108" s="101">
        <f>SUM(L109:L112)/4</f>
        <v>2.5000000000000001E-2</v>
      </c>
      <c r="M108" s="105">
        <f t="shared" si="11"/>
        <v>1.8749999999999999E-3</v>
      </c>
      <c r="N108" s="126"/>
      <c r="O108" s="115"/>
      <c r="P108" s="703"/>
      <c r="Q108" s="117"/>
      <c r="R108" s="722"/>
      <c r="S108" s="117"/>
      <c r="T108" s="722"/>
      <c r="U108" s="117"/>
      <c r="V108" s="742"/>
      <c r="W108" s="132"/>
      <c r="X108" s="759"/>
      <c r="Y108" s="117"/>
      <c r="Z108" s="722"/>
      <c r="AA108" s="129"/>
      <c r="AB108" s="806"/>
      <c r="AC108" s="117"/>
      <c r="AD108" s="722"/>
      <c r="AE108" s="130"/>
      <c r="AF108" s="846"/>
      <c r="AG108" s="213"/>
      <c r="AH108" s="864"/>
      <c r="AI108" s="203"/>
      <c r="AJ108" s="879"/>
      <c r="AK108" s="213"/>
      <c r="AL108" s="809"/>
      <c r="AM108" s="203"/>
      <c r="AN108" s="764"/>
      <c r="AO108" s="212"/>
      <c r="AP108" s="764"/>
      <c r="AQ108" s="204"/>
      <c r="AR108" s="809"/>
      <c r="AS108" s="203"/>
      <c r="AT108" s="879"/>
      <c r="AU108" s="203"/>
      <c r="AV108" s="809"/>
      <c r="AW108" s="203"/>
      <c r="AX108" s="937"/>
      <c r="AY108" s="213"/>
      <c r="AZ108" s="864"/>
      <c r="BA108" s="203"/>
      <c r="BB108" s="879"/>
      <c r="BC108" s="203"/>
      <c r="BD108" s="809"/>
      <c r="BE108" s="203"/>
      <c r="BF108" s="977"/>
      <c r="BG108" s="213"/>
      <c r="BH108" s="864"/>
      <c r="BI108" s="203"/>
      <c r="BJ108" s="879"/>
      <c r="BK108" s="203"/>
      <c r="BL108" s="809"/>
      <c r="BM108" s="120"/>
      <c r="BN108" s="846"/>
      <c r="BO108" s="116"/>
      <c r="BP108" s="898"/>
      <c r="BQ108" s="220"/>
      <c r="BR108" s="1030"/>
      <c r="BS108" s="116"/>
      <c r="BT108" s="722"/>
      <c r="BU108" s="117"/>
      <c r="BV108" s="883"/>
      <c r="BW108" s="118"/>
      <c r="BX108" s="1063"/>
    </row>
    <row r="109" spans="2:76" ht="30" customHeight="1" x14ac:dyDescent="0.45">
      <c r="B109" s="645"/>
      <c r="C109" s="655"/>
      <c r="D109" s="49"/>
      <c r="E109" s="49" t="s">
        <v>194</v>
      </c>
      <c r="F109" s="50" t="s">
        <v>78</v>
      </c>
      <c r="G109" s="51" t="s">
        <v>102</v>
      </c>
      <c r="H109" s="51" t="s">
        <v>82</v>
      </c>
      <c r="I109" s="51" t="s">
        <v>128</v>
      </c>
      <c r="J109" s="88">
        <v>0.01</v>
      </c>
      <c r="K109" s="512">
        <v>1</v>
      </c>
      <c r="L109" s="512">
        <f t="shared" si="13"/>
        <v>0.1</v>
      </c>
      <c r="M109" s="94">
        <f t="shared" ref="M109:M136" si="14">J109*(L109/K109)</f>
        <v>1E-3</v>
      </c>
      <c r="N109" s="526"/>
      <c r="O109" s="595"/>
      <c r="P109" s="698"/>
      <c r="Q109" s="411"/>
      <c r="R109" s="723"/>
      <c r="S109" s="411"/>
      <c r="T109" s="723"/>
      <c r="U109" s="411"/>
      <c r="V109" s="743"/>
      <c r="W109" s="416"/>
      <c r="X109" s="774"/>
      <c r="Y109" s="411"/>
      <c r="Z109" s="723"/>
      <c r="AA109" s="401"/>
      <c r="AB109" s="815"/>
      <c r="AC109" s="411"/>
      <c r="AD109" s="723"/>
      <c r="AE109" s="414"/>
      <c r="AF109" s="847"/>
      <c r="AG109" s="405">
        <v>2</v>
      </c>
      <c r="AH109" s="863">
        <v>2</v>
      </c>
      <c r="AI109" s="406">
        <v>2</v>
      </c>
      <c r="AJ109" s="878">
        <v>2</v>
      </c>
      <c r="AK109" s="405">
        <v>2</v>
      </c>
      <c r="AL109" s="842">
        <v>2</v>
      </c>
      <c r="AM109" s="406">
        <v>4</v>
      </c>
      <c r="AN109" s="907">
        <v>4</v>
      </c>
      <c r="AO109" s="404">
        <v>5</v>
      </c>
      <c r="AP109" s="907"/>
      <c r="AQ109" s="407">
        <v>5</v>
      </c>
      <c r="AR109" s="842"/>
      <c r="AS109" s="406">
        <v>5</v>
      </c>
      <c r="AT109" s="878"/>
      <c r="AU109" s="406">
        <v>5</v>
      </c>
      <c r="AV109" s="842"/>
      <c r="AW109" s="406">
        <v>5</v>
      </c>
      <c r="AX109" s="936"/>
      <c r="AY109" s="405">
        <v>5</v>
      </c>
      <c r="AZ109" s="863"/>
      <c r="BA109" s="406">
        <v>10</v>
      </c>
      <c r="BB109" s="878"/>
      <c r="BC109" s="406">
        <v>10</v>
      </c>
      <c r="BD109" s="842"/>
      <c r="BE109" s="406">
        <v>10</v>
      </c>
      <c r="BF109" s="976"/>
      <c r="BG109" s="405">
        <v>10</v>
      </c>
      <c r="BH109" s="863"/>
      <c r="BI109" s="406">
        <v>10</v>
      </c>
      <c r="BJ109" s="878"/>
      <c r="BK109" s="406">
        <v>10</v>
      </c>
      <c r="BL109" s="842"/>
      <c r="BM109" s="402"/>
      <c r="BN109" s="847"/>
      <c r="BO109" s="409"/>
      <c r="BP109" s="1013"/>
      <c r="BQ109" s="410"/>
      <c r="BR109" s="1032"/>
      <c r="BS109" s="409"/>
      <c r="BT109" s="723"/>
      <c r="BU109" s="411"/>
      <c r="BV109" s="923"/>
      <c r="BW109" s="412"/>
      <c r="BX109" s="1065"/>
    </row>
    <row r="110" spans="2:76" ht="30" customHeight="1" x14ac:dyDescent="0.45">
      <c r="B110" s="645"/>
      <c r="C110" s="655"/>
      <c r="D110" s="49"/>
      <c r="E110" s="49" t="s">
        <v>195</v>
      </c>
      <c r="F110" s="50" t="s">
        <v>71</v>
      </c>
      <c r="G110" s="51" t="s">
        <v>89</v>
      </c>
      <c r="H110" s="51" t="s">
        <v>82</v>
      </c>
      <c r="I110" s="51" t="s">
        <v>128</v>
      </c>
      <c r="J110" s="88">
        <v>0.03</v>
      </c>
      <c r="K110" s="512">
        <v>1</v>
      </c>
      <c r="L110" s="512">
        <f>SUM(R110,T110,V110,X110,Z110,AB110,AD110,AF110,AH110,AJ110,AL110,AN110,AP110,AR110,AT110,AV110,AX110,AZ110,BB110,BD110,BF110,BH110,BJ110,BL110,BN110,BP110,BR110)/SUM(Q110,S110,U110,W110,Y110,AA110,AC110,AE110,AG110,AI110,AK110,AM110,AO110,AQ110,AS110,AU110,AW110,AY110,BA110,BC110,BE110,BG110,BI110,BK110,BM110,BO110,BQ110)</f>
        <v>0</v>
      </c>
      <c r="M110" s="94">
        <f t="shared" si="14"/>
        <v>0</v>
      </c>
      <c r="N110" s="526"/>
      <c r="O110" s="595"/>
      <c r="P110" s="698"/>
      <c r="Q110" s="411"/>
      <c r="R110" s="723"/>
      <c r="S110" s="411"/>
      <c r="T110" s="723"/>
      <c r="U110" s="411"/>
      <c r="V110" s="743"/>
      <c r="W110" s="416"/>
      <c r="X110" s="774"/>
      <c r="Y110" s="411"/>
      <c r="Z110" s="723"/>
      <c r="AA110" s="401"/>
      <c r="AB110" s="815"/>
      <c r="AC110" s="411"/>
      <c r="AD110" s="723"/>
      <c r="AE110" s="414"/>
      <c r="AF110" s="847"/>
      <c r="AG110" s="401"/>
      <c r="AH110" s="696"/>
      <c r="AI110" s="402"/>
      <c r="AJ110" s="743"/>
      <c r="AK110" s="401"/>
      <c r="AL110" s="815"/>
      <c r="AM110" s="402"/>
      <c r="AN110" s="766"/>
      <c r="AO110" s="404">
        <v>1</v>
      </c>
      <c r="AP110" s="907"/>
      <c r="AQ110" s="407">
        <v>1</v>
      </c>
      <c r="AR110" s="842"/>
      <c r="AS110" s="406">
        <v>3</v>
      </c>
      <c r="AT110" s="878"/>
      <c r="AU110" s="406">
        <v>10</v>
      </c>
      <c r="AV110" s="842"/>
      <c r="AW110" s="406">
        <v>10</v>
      </c>
      <c r="AX110" s="936"/>
      <c r="AY110" s="405">
        <v>10</v>
      </c>
      <c r="AZ110" s="863"/>
      <c r="BA110" s="406">
        <v>10</v>
      </c>
      <c r="BB110" s="878"/>
      <c r="BC110" s="406">
        <v>10</v>
      </c>
      <c r="BD110" s="842"/>
      <c r="BE110" s="406">
        <v>10</v>
      </c>
      <c r="BF110" s="976"/>
      <c r="BG110" s="405">
        <v>10</v>
      </c>
      <c r="BH110" s="863"/>
      <c r="BI110" s="406">
        <v>15</v>
      </c>
      <c r="BJ110" s="878"/>
      <c r="BK110" s="406">
        <v>10</v>
      </c>
      <c r="BL110" s="842"/>
      <c r="BM110" s="402"/>
      <c r="BN110" s="847"/>
      <c r="BO110" s="409"/>
      <c r="BP110" s="1013"/>
      <c r="BQ110" s="410"/>
      <c r="BR110" s="1032"/>
      <c r="BS110" s="409"/>
      <c r="BT110" s="723"/>
      <c r="BU110" s="411"/>
      <c r="BV110" s="923"/>
      <c r="BW110" s="412"/>
      <c r="BX110" s="1065"/>
    </row>
    <row r="111" spans="2:76" ht="30" customHeight="1" x14ac:dyDescent="0.45">
      <c r="B111" s="645"/>
      <c r="C111" s="655"/>
      <c r="D111" s="49"/>
      <c r="E111" s="49" t="s">
        <v>196</v>
      </c>
      <c r="F111" s="50" t="s">
        <v>76</v>
      </c>
      <c r="G111" s="51" t="s">
        <v>90</v>
      </c>
      <c r="H111" s="51" t="s">
        <v>82</v>
      </c>
      <c r="I111" s="51" t="s">
        <v>128</v>
      </c>
      <c r="J111" s="88">
        <v>2.5000000000000001E-2</v>
      </c>
      <c r="K111" s="512">
        <v>1</v>
      </c>
      <c r="L111" s="512">
        <f>SUM(R111,T111,V111,X111,Z111,AB111,AD111,AF111,AH111,AJ111,AL111,AN111,AP111,AR111,AT111,AV111,AX111,AZ111,BB111,BD111,BF111,BH111,BJ111,BL111,BN111,BP111,BR111)/SUM(Q111,S111,U111,W111,Y111,AA111,AC111,AE111,AG111,AI111,AK111,AM111,AO111,AQ111,AS111,AU111,AW111,AY111,BA111,BC111,BE111,BG111,BI111,BK111,BM111,BO111,BQ111)</f>
        <v>0</v>
      </c>
      <c r="M111" s="94">
        <f t="shared" si="14"/>
        <v>0</v>
      </c>
      <c r="N111" s="526"/>
      <c r="O111" s="595"/>
      <c r="P111" s="698"/>
      <c r="Q111" s="411"/>
      <c r="R111" s="723"/>
      <c r="S111" s="411"/>
      <c r="T111" s="723"/>
      <c r="U111" s="411"/>
      <c r="V111" s="743"/>
      <c r="W111" s="416"/>
      <c r="X111" s="774"/>
      <c r="Y111" s="411"/>
      <c r="Z111" s="723"/>
      <c r="AA111" s="401"/>
      <c r="AB111" s="815"/>
      <c r="AC111" s="411"/>
      <c r="AD111" s="723"/>
      <c r="AE111" s="414"/>
      <c r="AF111" s="847"/>
      <c r="AG111" s="401"/>
      <c r="AH111" s="696"/>
      <c r="AI111" s="402"/>
      <c r="AJ111" s="743"/>
      <c r="AK111" s="401"/>
      <c r="AL111" s="815"/>
      <c r="AM111" s="402"/>
      <c r="AN111" s="766"/>
      <c r="AO111" s="413"/>
      <c r="AP111" s="766"/>
      <c r="AQ111" s="403"/>
      <c r="AR111" s="815"/>
      <c r="AS111" s="402"/>
      <c r="AT111" s="743"/>
      <c r="AU111" s="406">
        <v>10</v>
      </c>
      <c r="AV111" s="842"/>
      <c r="AW111" s="406">
        <v>10</v>
      </c>
      <c r="AX111" s="936"/>
      <c r="AY111" s="405">
        <v>10</v>
      </c>
      <c r="AZ111" s="863"/>
      <c r="BA111" s="406">
        <v>10</v>
      </c>
      <c r="BB111" s="878"/>
      <c r="BC111" s="406">
        <v>10</v>
      </c>
      <c r="BD111" s="842"/>
      <c r="BE111" s="406">
        <v>10</v>
      </c>
      <c r="BF111" s="976"/>
      <c r="BG111" s="405">
        <v>10</v>
      </c>
      <c r="BH111" s="863"/>
      <c r="BI111" s="406">
        <v>15</v>
      </c>
      <c r="BJ111" s="878"/>
      <c r="BK111" s="406">
        <v>15</v>
      </c>
      <c r="BL111" s="842"/>
      <c r="BM111" s="402"/>
      <c r="BN111" s="847"/>
      <c r="BO111" s="401"/>
      <c r="BP111" s="766"/>
      <c r="BQ111" s="410"/>
      <c r="BR111" s="1032"/>
      <c r="BS111" s="409"/>
      <c r="BT111" s="723"/>
      <c r="BU111" s="411"/>
      <c r="BV111" s="923"/>
      <c r="BW111" s="412"/>
      <c r="BX111" s="1065"/>
    </row>
    <row r="112" spans="2:76" ht="30" customHeight="1" x14ac:dyDescent="0.45">
      <c r="B112" s="645"/>
      <c r="C112" s="655"/>
      <c r="D112" s="49"/>
      <c r="E112" s="49" t="s">
        <v>197</v>
      </c>
      <c r="F112" s="50" t="s">
        <v>77</v>
      </c>
      <c r="G112" s="51" t="s">
        <v>64</v>
      </c>
      <c r="H112" s="51" t="s">
        <v>82</v>
      </c>
      <c r="I112" s="51" t="s">
        <v>128</v>
      </c>
      <c r="J112" s="88">
        <v>0.01</v>
      </c>
      <c r="K112" s="512">
        <v>1</v>
      </c>
      <c r="L112" s="512">
        <f>SUM(R112,T112,V112,X112,Z112,AB112,AD112,AF112,AH112,AJ112,AL112,AN112,AP112,AR112,AT112,AV112,AX112,AZ112,BB112,BD112,BF112,BH112,BJ112,BL112,BN112,BP112,BR112)/SUM(Q112,S112,U112,W112,Y112,AA112,AC112,AE112,AG112,AI112,AK112,AM112,AO112,AQ112,AS112,AU112,AW112,AY112,BA112,BC112,BE112,BG112,BI112,BK112,BM112,BO112,BQ112)</f>
        <v>0</v>
      </c>
      <c r="M112" s="94">
        <f t="shared" si="14"/>
        <v>0</v>
      </c>
      <c r="N112" s="526"/>
      <c r="O112" s="595"/>
      <c r="P112" s="698"/>
      <c r="Q112" s="411"/>
      <c r="R112" s="723"/>
      <c r="S112" s="411"/>
      <c r="T112" s="723"/>
      <c r="U112" s="411"/>
      <c r="V112" s="743"/>
      <c r="W112" s="416"/>
      <c r="X112" s="774"/>
      <c r="Y112" s="411"/>
      <c r="Z112" s="723"/>
      <c r="AA112" s="401"/>
      <c r="AB112" s="815"/>
      <c r="AC112" s="411"/>
      <c r="AD112" s="723"/>
      <c r="AE112" s="414"/>
      <c r="AF112" s="847"/>
      <c r="AG112" s="401"/>
      <c r="AH112" s="696"/>
      <c r="AI112" s="402"/>
      <c r="AJ112" s="743"/>
      <c r="AK112" s="401"/>
      <c r="AL112" s="815"/>
      <c r="AM112" s="402"/>
      <c r="AN112" s="766"/>
      <c r="AO112" s="413"/>
      <c r="AP112" s="766"/>
      <c r="AQ112" s="403"/>
      <c r="AR112" s="815"/>
      <c r="AS112" s="402"/>
      <c r="AT112" s="743"/>
      <c r="AU112" s="402"/>
      <c r="AV112" s="815"/>
      <c r="AW112" s="402"/>
      <c r="AX112" s="847"/>
      <c r="AY112" s="401"/>
      <c r="AZ112" s="696"/>
      <c r="BA112" s="402"/>
      <c r="BB112" s="743"/>
      <c r="BC112" s="406">
        <v>20</v>
      </c>
      <c r="BD112" s="842"/>
      <c r="BE112" s="406">
        <v>20</v>
      </c>
      <c r="BF112" s="976"/>
      <c r="BG112" s="405">
        <v>20</v>
      </c>
      <c r="BH112" s="863"/>
      <c r="BI112" s="406">
        <v>20</v>
      </c>
      <c r="BJ112" s="878"/>
      <c r="BK112" s="406">
        <v>20</v>
      </c>
      <c r="BL112" s="842"/>
      <c r="BM112" s="402"/>
      <c r="BN112" s="847"/>
      <c r="BO112" s="401"/>
      <c r="BP112" s="766"/>
      <c r="BQ112" s="410"/>
      <c r="BR112" s="1032"/>
      <c r="BS112" s="409"/>
      <c r="BT112" s="723"/>
      <c r="BU112" s="411"/>
      <c r="BV112" s="923"/>
      <c r="BW112" s="412"/>
      <c r="BX112" s="1065"/>
    </row>
    <row r="113" spans="2:76" ht="30" customHeight="1" x14ac:dyDescent="0.45">
      <c r="B113" s="645"/>
      <c r="C113" s="657"/>
      <c r="D113" s="28" t="s">
        <v>198</v>
      </c>
      <c r="E113" s="28" t="s">
        <v>50</v>
      </c>
      <c r="F113" s="29"/>
      <c r="G113" s="30" t="s">
        <v>72</v>
      </c>
      <c r="H113" s="30" t="s">
        <v>52</v>
      </c>
      <c r="I113" s="30"/>
      <c r="J113" s="90">
        <f>SUM(J114:J117)</f>
        <v>0.04</v>
      </c>
      <c r="K113" s="101">
        <f>SUM(K114:K117)/4</f>
        <v>1</v>
      </c>
      <c r="L113" s="101">
        <f>SUM(L114:L117)/4</f>
        <v>0</v>
      </c>
      <c r="M113" s="105">
        <f t="shared" si="14"/>
        <v>0</v>
      </c>
      <c r="N113" s="126"/>
      <c r="O113" s="415"/>
      <c r="P113" s="698"/>
      <c r="Q113" s="411"/>
      <c r="R113" s="723"/>
      <c r="S113" s="411"/>
      <c r="T113" s="723"/>
      <c r="U113" s="411"/>
      <c r="V113" s="743"/>
      <c r="W113" s="416"/>
      <c r="X113" s="774"/>
      <c r="Y113" s="411"/>
      <c r="Z113" s="723"/>
      <c r="AA113" s="401"/>
      <c r="AB113" s="815"/>
      <c r="AC113" s="411"/>
      <c r="AD113" s="723"/>
      <c r="AE113" s="414"/>
      <c r="AF113" s="847"/>
      <c r="AG113" s="401"/>
      <c r="AH113" s="696"/>
      <c r="AI113" s="402"/>
      <c r="AJ113" s="743"/>
      <c r="AK113" s="401"/>
      <c r="AL113" s="815"/>
      <c r="AM113" s="402"/>
      <c r="AN113" s="766"/>
      <c r="AO113" s="413"/>
      <c r="AP113" s="766"/>
      <c r="AQ113" s="403"/>
      <c r="AR113" s="815"/>
      <c r="AS113" s="402"/>
      <c r="AT113" s="743"/>
      <c r="AU113" s="402"/>
      <c r="AV113" s="815"/>
      <c r="AW113" s="402"/>
      <c r="AX113" s="847"/>
      <c r="AY113" s="401"/>
      <c r="AZ113" s="696"/>
      <c r="BA113" s="402"/>
      <c r="BB113" s="743"/>
      <c r="BC113" s="402"/>
      <c r="BD113" s="815"/>
      <c r="BE113" s="402"/>
      <c r="BF113" s="975"/>
      <c r="BG113" s="417"/>
      <c r="BH113" s="997"/>
      <c r="BI113" s="418"/>
      <c r="BJ113" s="999"/>
      <c r="BK113" s="418"/>
      <c r="BL113" s="1000"/>
      <c r="BM113" s="418"/>
      <c r="BN113" s="1005"/>
      <c r="BO113" s="417"/>
      <c r="BP113" s="1016"/>
      <c r="BQ113" s="419"/>
      <c r="BR113" s="1041"/>
      <c r="BS113" s="409"/>
      <c r="BT113" s="723"/>
      <c r="BU113" s="411"/>
      <c r="BV113" s="923"/>
      <c r="BW113" s="412"/>
      <c r="BX113" s="1065"/>
    </row>
    <row r="114" spans="2:76" ht="30" customHeight="1" x14ac:dyDescent="0.45">
      <c r="B114" s="645"/>
      <c r="C114" s="655"/>
      <c r="D114" s="49"/>
      <c r="E114" s="49" t="s">
        <v>199</v>
      </c>
      <c r="F114" s="530" t="s">
        <v>228</v>
      </c>
      <c r="G114" s="51" t="s">
        <v>91</v>
      </c>
      <c r="H114" s="51" t="s">
        <v>55</v>
      </c>
      <c r="I114" s="51" t="s">
        <v>129</v>
      </c>
      <c r="J114" s="88">
        <v>5.0000000000000001E-3</v>
      </c>
      <c r="K114" s="512">
        <v>1</v>
      </c>
      <c r="L114" s="512">
        <f t="shared" si="13"/>
        <v>0</v>
      </c>
      <c r="M114" s="94">
        <f t="shared" si="14"/>
        <v>0</v>
      </c>
      <c r="N114" s="526"/>
      <c r="O114" s="415"/>
      <c r="P114" s="698"/>
      <c r="Q114" s="411"/>
      <c r="R114" s="723"/>
      <c r="S114" s="411"/>
      <c r="T114" s="723"/>
      <c r="U114" s="411"/>
      <c r="V114" s="743"/>
      <c r="W114" s="416"/>
      <c r="X114" s="774"/>
      <c r="Y114" s="411"/>
      <c r="Z114" s="723"/>
      <c r="AA114" s="401"/>
      <c r="AB114" s="815"/>
      <c r="AC114" s="411"/>
      <c r="AD114" s="723"/>
      <c r="AE114" s="414"/>
      <c r="AF114" s="847"/>
      <c r="AG114" s="401"/>
      <c r="AH114" s="696"/>
      <c r="AI114" s="402"/>
      <c r="AJ114" s="743"/>
      <c r="AK114" s="401"/>
      <c r="AL114" s="815"/>
      <c r="AM114" s="402"/>
      <c r="AN114" s="766"/>
      <c r="AO114" s="413"/>
      <c r="AP114" s="766"/>
      <c r="AQ114" s="403"/>
      <c r="AR114" s="815"/>
      <c r="AS114" s="402"/>
      <c r="AT114" s="743"/>
      <c r="AU114" s="402"/>
      <c r="AV114" s="815"/>
      <c r="AW114" s="402"/>
      <c r="AX114" s="847"/>
      <c r="AY114" s="401"/>
      <c r="AZ114" s="696"/>
      <c r="BA114" s="402"/>
      <c r="BB114" s="743"/>
      <c r="BC114" s="402"/>
      <c r="BD114" s="815"/>
      <c r="BE114" s="402"/>
      <c r="BF114" s="975"/>
      <c r="BG114" s="405">
        <v>25</v>
      </c>
      <c r="BH114" s="863"/>
      <c r="BI114" s="406">
        <v>25</v>
      </c>
      <c r="BJ114" s="878"/>
      <c r="BK114" s="406">
        <v>25</v>
      </c>
      <c r="BL114" s="842"/>
      <c r="BM114" s="420">
        <v>25</v>
      </c>
      <c r="BN114" s="936"/>
      <c r="BO114" s="401"/>
      <c r="BP114" s="766"/>
      <c r="BQ114" s="410"/>
      <c r="BR114" s="1032"/>
      <c r="BS114" s="409"/>
      <c r="BT114" s="723"/>
      <c r="BU114" s="411"/>
      <c r="BV114" s="923"/>
      <c r="BW114" s="412"/>
      <c r="BX114" s="1065"/>
    </row>
    <row r="115" spans="2:76" ht="30" customHeight="1" x14ac:dyDescent="0.45">
      <c r="B115" s="645"/>
      <c r="C115" s="655"/>
      <c r="D115" s="49"/>
      <c r="E115" s="49" t="s">
        <v>200</v>
      </c>
      <c r="F115" s="530" t="s">
        <v>229</v>
      </c>
      <c r="G115" s="51" t="s">
        <v>92</v>
      </c>
      <c r="H115" s="51" t="s">
        <v>55</v>
      </c>
      <c r="I115" s="51" t="s">
        <v>130</v>
      </c>
      <c r="J115" s="88">
        <v>1.4999999999999999E-2</v>
      </c>
      <c r="K115" s="512">
        <v>1</v>
      </c>
      <c r="L115" s="512">
        <f>SUM(R115,T115,V115,X115,Z115,AB115,AD115,AF115,AH115,AJ115,AL115,AN115,AP115,AR115,AT115,AV115,AX115,AZ115,BB115,BD115,BF115,BH115,BJ115,BL115,BN115,BP115,BR115)/SUM(Q115,S115,U115,W115,Y115,AA115,AC115,AE115,AG115,AI115,AK115,AM115,AO115,AQ115,AS115,AU115,AW115,AY115,BA115,BC115,BE115,BG115,BI115,BK115,BM115,BO115,BQ115)</f>
        <v>0</v>
      </c>
      <c r="M115" s="94">
        <f t="shared" si="14"/>
        <v>0</v>
      </c>
      <c r="N115" s="526"/>
      <c r="O115" s="415"/>
      <c r="P115" s="698"/>
      <c r="Q115" s="411"/>
      <c r="R115" s="723"/>
      <c r="S115" s="411"/>
      <c r="T115" s="723"/>
      <c r="U115" s="411"/>
      <c r="V115" s="743"/>
      <c r="W115" s="416"/>
      <c r="X115" s="774"/>
      <c r="Y115" s="411"/>
      <c r="Z115" s="723"/>
      <c r="AA115" s="409"/>
      <c r="AB115" s="815"/>
      <c r="AC115" s="411"/>
      <c r="AD115" s="723"/>
      <c r="AE115" s="414"/>
      <c r="AF115" s="847"/>
      <c r="AG115" s="401"/>
      <c r="AH115" s="696"/>
      <c r="AI115" s="402"/>
      <c r="AJ115" s="743"/>
      <c r="AK115" s="401"/>
      <c r="AL115" s="815"/>
      <c r="AM115" s="402"/>
      <c r="AN115" s="766"/>
      <c r="AO115" s="413"/>
      <c r="AP115" s="766"/>
      <c r="AQ115" s="403"/>
      <c r="AR115" s="815"/>
      <c r="AS115" s="402"/>
      <c r="AT115" s="743"/>
      <c r="AU115" s="402"/>
      <c r="AV115" s="815"/>
      <c r="AW115" s="402"/>
      <c r="AX115" s="847"/>
      <c r="AY115" s="401"/>
      <c r="AZ115" s="696"/>
      <c r="BA115" s="402"/>
      <c r="BB115" s="743"/>
      <c r="BC115" s="402"/>
      <c r="BD115" s="815"/>
      <c r="BE115" s="402"/>
      <c r="BF115" s="975"/>
      <c r="BG115" s="401"/>
      <c r="BH115" s="696"/>
      <c r="BI115" s="406">
        <v>30</v>
      </c>
      <c r="BJ115" s="878"/>
      <c r="BK115" s="406">
        <v>30</v>
      </c>
      <c r="BL115" s="842"/>
      <c r="BM115" s="406">
        <v>40</v>
      </c>
      <c r="BN115" s="936"/>
      <c r="BO115" s="401"/>
      <c r="BP115" s="766"/>
      <c r="BQ115" s="410"/>
      <c r="BR115" s="1032"/>
      <c r="BS115" s="409"/>
      <c r="BT115" s="723"/>
      <c r="BU115" s="411"/>
      <c r="BV115" s="923"/>
      <c r="BW115" s="412"/>
      <c r="BX115" s="1065"/>
    </row>
    <row r="116" spans="2:76" ht="30" customHeight="1" x14ac:dyDescent="0.45">
      <c r="B116" s="645"/>
      <c r="C116" s="655"/>
      <c r="D116" s="49"/>
      <c r="E116" s="49" t="s">
        <v>201</v>
      </c>
      <c r="F116" s="530" t="s">
        <v>230</v>
      </c>
      <c r="G116" s="51" t="s">
        <v>73</v>
      </c>
      <c r="H116" s="51" t="s">
        <v>75</v>
      </c>
      <c r="I116" s="51" t="s">
        <v>101</v>
      </c>
      <c r="J116" s="88">
        <v>0.01</v>
      </c>
      <c r="K116" s="512">
        <v>1</v>
      </c>
      <c r="L116" s="512">
        <f>SUM(R116,T116,V116,X116,Z116,AB116,AD116,AF116,AH116,AJ116,AL116,AN116,AP116,AR116,AT116,AV116,AX116,AZ116,BB116,BD116,BF116,BH116,BJ116,BL116,BN116,BP116,BR116)/SUM(Q116,S116,U116,W116,Y116,AA116,AC116,AE116,AG116,AI116,AK116,AM116,AO116,AQ116,AS116,AU116,AW116,AY116,BA116,BC116,BE116,BG116,BI116,BK116,BM116,BO116,BQ116)</f>
        <v>0</v>
      </c>
      <c r="M116" s="94">
        <f t="shared" si="14"/>
        <v>0</v>
      </c>
      <c r="N116" s="526" t="s">
        <v>383</v>
      </c>
      <c r="O116" s="415"/>
      <c r="P116" s="698"/>
      <c r="Q116" s="411"/>
      <c r="R116" s="723"/>
      <c r="S116" s="411"/>
      <c r="T116" s="723"/>
      <c r="U116" s="411"/>
      <c r="V116" s="743"/>
      <c r="W116" s="416"/>
      <c r="X116" s="774"/>
      <c r="Y116" s="411"/>
      <c r="Z116" s="723"/>
      <c r="AA116" s="401"/>
      <c r="AB116" s="815"/>
      <c r="AC116" s="411"/>
      <c r="AD116" s="723"/>
      <c r="AE116" s="414"/>
      <c r="AF116" s="847"/>
      <c r="AG116" s="401"/>
      <c r="AH116" s="696"/>
      <c r="AI116" s="402"/>
      <c r="AJ116" s="743"/>
      <c r="AK116" s="401"/>
      <c r="AL116" s="815"/>
      <c r="AM116" s="402"/>
      <c r="AN116" s="766"/>
      <c r="AO116" s="413"/>
      <c r="AP116" s="766"/>
      <c r="AQ116" s="403"/>
      <c r="AR116" s="815"/>
      <c r="AS116" s="402"/>
      <c r="AT116" s="743"/>
      <c r="AU116" s="402"/>
      <c r="AV116" s="815"/>
      <c r="AW116" s="402"/>
      <c r="AX116" s="847"/>
      <c r="AY116" s="401"/>
      <c r="AZ116" s="696"/>
      <c r="BA116" s="402"/>
      <c r="BB116" s="743"/>
      <c r="BC116" s="402"/>
      <c r="BD116" s="815"/>
      <c r="BE116" s="402"/>
      <c r="BF116" s="975"/>
      <c r="BG116" s="401"/>
      <c r="BH116" s="696"/>
      <c r="BI116" s="402"/>
      <c r="BJ116" s="743"/>
      <c r="BK116" s="406">
        <v>30</v>
      </c>
      <c r="BL116" s="842"/>
      <c r="BM116" s="406">
        <v>30</v>
      </c>
      <c r="BN116" s="936"/>
      <c r="BO116" s="408" ph="1">
        <v>40</v>
      </c>
      <c r="BP116" s="907" ph="1"/>
      <c r="BQ116" s="421"/>
      <c r="BR116" s="1042"/>
      <c r="BS116" s="409"/>
      <c r="BT116" s="723"/>
      <c r="BU116" s="411"/>
      <c r="BV116" s="923"/>
      <c r="BW116" s="412"/>
      <c r="BX116" s="1065"/>
    </row>
    <row r="117" spans="2:76" ht="30" customHeight="1" x14ac:dyDescent="0.45">
      <c r="B117" s="645"/>
      <c r="C117" s="655"/>
      <c r="D117" s="49"/>
      <c r="E117" s="49" t="s">
        <v>202</v>
      </c>
      <c r="F117" s="530" t="s">
        <v>231</v>
      </c>
      <c r="G117" s="51" t="s">
        <v>74</v>
      </c>
      <c r="H117" s="51" t="s">
        <v>52</v>
      </c>
      <c r="I117" s="51" t="s">
        <v>123</v>
      </c>
      <c r="J117" s="88">
        <v>0.01</v>
      </c>
      <c r="K117" s="512">
        <v>1</v>
      </c>
      <c r="L117" s="53">
        <f>SUM(R117,T117,V117,X117,Z117,AB117,AD117,AF117,AH117,AJ117,AL117,AN117,AP117,AR117,AT117,AV117,AX117,AZ117,BB117,BD117,BF117,BH117,BJ117,BL117,BN117,BP117,BR117,BT117,BV117)/SUM(Q117,S117,U117,W117,Y117,AA117,AC117,AE117,AG117,AI117,AK117,AM117,AO117,AQ117,AS117,AU117,AW117,AY117,BA117,BC117,BE117,BG117,BI117,BK117,BM117,BO117,BQ117,BS117,BU117)</f>
        <v>0</v>
      </c>
      <c r="M117" s="94">
        <f t="shared" si="14"/>
        <v>0</v>
      </c>
      <c r="N117" s="526"/>
      <c r="O117" s="115"/>
      <c r="P117" s="703"/>
      <c r="Q117" s="117"/>
      <c r="R117" s="722"/>
      <c r="S117" s="117"/>
      <c r="T117" s="722"/>
      <c r="U117" s="117"/>
      <c r="V117" s="742"/>
      <c r="W117" s="132"/>
      <c r="X117" s="759"/>
      <c r="Y117" s="117"/>
      <c r="Z117" s="722"/>
      <c r="AA117" s="129"/>
      <c r="AB117" s="806"/>
      <c r="AC117" s="117"/>
      <c r="AD117" s="722"/>
      <c r="AE117" s="130"/>
      <c r="AF117" s="846"/>
      <c r="AG117" s="129"/>
      <c r="AH117" s="695"/>
      <c r="AI117" s="129"/>
      <c r="AJ117" s="742"/>
      <c r="AK117" s="129"/>
      <c r="AL117" s="806"/>
      <c r="AM117" s="502"/>
      <c r="AN117" s="1389"/>
      <c r="AO117" s="1113">
        <v>1</v>
      </c>
      <c r="AP117" s="909"/>
      <c r="AQ117" s="119"/>
      <c r="AR117" s="806"/>
      <c r="AS117" s="120"/>
      <c r="AT117" s="742"/>
      <c r="AU117" s="120"/>
      <c r="AV117" s="806"/>
      <c r="AW117" s="120"/>
      <c r="AX117" s="846"/>
      <c r="AY117" s="129"/>
      <c r="AZ117" s="695"/>
      <c r="BA117" s="503">
        <v>1</v>
      </c>
      <c r="BB117" s="909"/>
      <c r="BC117" s="120"/>
      <c r="BD117" s="806"/>
      <c r="BE117" s="120"/>
      <c r="BF117" s="966"/>
      <c r="BG117" s="129"/>
      <c r="BH117" s="695"/>
      <c r="BI117" s="120"/>
      <c r="BJ117" s="742"/>
      <c r="BK117" s="120"/>
      <c r="BL117" s="806"/>
      <c r="BM117" s="120"/>
      <c r="BN117" s="846"/>
      <c r="BO117" s="502"/>
      <c r="BP117" s="1112"/>
      <c r="BQ117" s="1121">
        <v>1</v>
      </c>
      <c r="BR117" s="1122"/>
      <c r="BS117" s="504">
        <v>1</v>
      </c>
      <c r="BT117" s="1116"/>
      <c r="BU117" s="117"/>
      <c r="BV117" s="883"/>
      <c r="BW117" s="118"/>
      <c r="BX117" s="1063"/>
    </row>
    <row r="118" spans="2:76" ht="30" customHeight="1" x14ac:dyDescent="0.45">
      <c r="B118" s="645"/>
      <c r="C118" s="658" t="s">
        <v>256</v>
      </c>
      <c r="D118" s="37" t="s">
        <v>257</v>
      </c>
      <c r="E118" s="37"/>
      <c r="F118" s="31"/>
      <c r="G118" s="40" t="s">
        <v>70</v>
      </c>
      <c r="H118" s="40" t="s">
        <v>86</v>
      </c>
      <c r="I118" s="32"/>
      <c r="J118" s="91">
        <f>SUM(J119,J124,J127)</f>
        <v>0.15</v>
      </c>
      <c r="K118" s="102">
        <f>SUM(K119,K124,K127)/3</f>
        <v>1</v>
      </c>
      <c r="L118" s="102">
        <f>SUM(L119,L124,L127)/3</f>
        <v>0.18038461538461539</v>
      </c>
      <c r="M118" s="109">
        <f t="shared" si="14"/>
        <v>2.7057692307692307E-2</v>
      </c>
      <c r="N118" s="34"/>
      <c r="O118" s="115"/>
      <c r="P118" s="703"/>
      <c r="Q118" s="117"/>
      <c r="R118" s="722"/>
      <c r="S118" s="117"/>
      <c r="T118" s="722"/>
      <c r="U118" s="117"/>
      <c r="V118" s="742"/>
      <c r="W118" s="129"/>
      <c r="X118" s="776"/>
      <c r="Y118" s="628"/>
      <c r="Z118" s="793"/>
      <c r="AA118" s="129"/>
      <c r="AB118" s="806"/>
      <c r="AC118" s="117"/>
      <c r="AD118" s="722"/>
      <c r="AE118" s="130"/>
      <c r="AF118" s="846"/>
      <c r="AG118" s="129"/>
      <c r="AH118" s="695"/>
      <c r="AI118" s="129"/>
      <c r="AJ118" s="742"/>
      <c r="AK118" s="129"/>
      <c r="AL118" s="806"/>
      <c r="AM118" s="120"/>
      <c r="AN118" s="776"/>
      <c r="AO118" s="128"/>
      <c r="AP118" s="776"/>
      <c r="AQ118" s="119"/>
      <c r="AR118" s="806"/>
      <c r="AS118" s="120"/>
      <c r="AT118" s="742"/>
      <c r="AU118" s="120"/>
      <c r="AV118" s="806"/>
      <c r="AW118" s="120"/>
      <c r="AX118" s="846"/>
      <c r="AY118" s="129"/>
      <c r="AZ118" s="695"/>
      <c r="BA118" s="120"/>
      <c r="BB118" s="742"/>
      <c r="BC118" s="120"/>
      <c r="BD118" s="806"/>
      <c r="BE118" s="120"/>
      <c r="BF118" s="966"/>
      <c r="BG118" s="129"/>
      <c r="BH118" s="695"/>
      <c r="BI118" s="120"/>
      <c r="BJ118" s="742"/>
      <c r="BK118" s="120"/>
      <c r="BL118" s="806"/>
      <c r="BM118" s="120"/>
      <c r="BN118" s="846"/>
      <c r="BO118" s="116"/>
      <c r="BP118" s="898"/>
      <c r="BQ118" s="220"/>
      <c r="BR118" s="1030"/>
      <c r="BS118" s="116"/>
      <c r="BT118" s="722"/>
      <c r="BU118" s="117"/>
      <c r="BV118" s="883"/>
      <c r="BW118" s="118"/>
      <c r="BX118" s="1063"/>
    </row>
    <row r="119" spans="2:76" ht="30" customHeight="1" x14ac:dyDescent="0.45">
      <c r="B119" s="645"/>
      <c r="C119" s="659"/>
      <c r="D119" s="18" t="s">
        <v>203</v>
      </c>
      <c r="E119" s="18" t="s">
        <v>51</v>
      </c>
      <c r="F119" s="19"/>
      <c r="G119" s="20" t="s">
        <v>70</v>
      </c>
      <c r="H119" s="20" t="s">
        <v>66</v>
      </c>
      <c r="I119" s="21" t="s">
        <v>325</v>
      </c>
      <c r="J119" s="92">
        <f>SUM(J120:J123)</f>
        <v>0.03</v>
      </c>
      <c r="K119" s="103">
        <f>SUM(K120:K123)/4</f>
        <v>1</v>
      </c>
      <c r="L119" s="108">
        <f>SUM(L120:L123)/4</f>
        <v>0.42000000000000004</v>
      </c>
      <c r="M119" s="107">
        <f t="shared" si="14"/>
        <v>1.26E-2</v>
      </c>
      <c r="N119" s="127"/>
      <c r="O119" s="596"/>
      <c r="P119" s="704"/>
      <c r="Q119" s="137"/>
      <c r="R119" s="728"/>
      <c r="S119" s="137"/>
      <c r="T119" s="728"/>
      <c r="U119" s="137"/>
      <c r="V119" s="750"/>
      <c r="W119" s="597"/>
      <c r="X119" s="777"/>
      <c r="Y119" s="629"/>
      <c r="Z119" s="794"/>
      <c r="AA119" s="597"/>
      <c r="AB119" s="820"/>
      <c r="AC119" s="635"/>
      <c r="AD119" s="834"/>
      <c r="AE119" s="215"/>
      <c r="AF119" s="850"/>
      <c r="AG119" s="667"/>
      <c r="AH119" s="868"/>
      <c r="AI119" s="215"/>
      <c r="AJ119" s="868"/>
      <c r="AK119" s="215"/>
      <c r="AL119" s="868"/>
      <c r="AM119" s="218"/>
      <c r="AN119" s="914"/>
      <c r="AO119" s="216"/>
      <c r="AP119" s="914"/>
      <c r="AQ119" s="219"/>
      <c r="AR119" s="893"/>
      <c r="AS119" s="218"/>
      <c r="AT119" s="868"/>
      <c r="AU119" s="218"/>
      <c r="AV119" s="893"/>
      <c r="AW119" s="218"/>
      <c r="AX119" s="850"/>
      <c r="AY119" s="135"/>
      <c r="AZ119" s="952"/>
      <c r="BA119" s="133"/>
      <c r="BB119" s="750"/>
      <c r="BC119" s="133"/>
      <c r="BD119" s="820"/>
      <c r="BE119" s="133"/>
      <c r="BF119" s="986"/>
      <c r="BG119" s="135"/>
      <c r="BH119" s="952"/>
      <c r="BI119" s="133"/>
      <c r="BJ119" s="750"/>
      <c r="BK119" s="133"/>
      <c r="BL119" s="820"/>
      <c r="BM119" s="133"/>
      <c r="BN119" s="1006"/>
      <c r="BO119" s="136"/>
      <c r="BP119" s="1017"/>
      <c r="BQ119" s="276"/>
      <c r="BR119" s="1043"/>
      <c r="BS119" s="136"/>
      <c r="BT119" s="728"/>
      <c r="BU119" s="137"/>
      <c r="BV119" s="1054"/>
      <c r="BW119" s="138"/>
      <c r="BX119" s="1071"/>
    </row>
    <row r="120" spans="2:76" ht="30" customHeight="1" x14ac:dyDescent="0.45">
      <c r="B120" s="645"/>
      <c r="C120" s="660"/>
      <c r="D120" s="541"/>
      <c r="E120" s="542" t="s">
        <v>204</v>
      </c>
      <c r="F120" s="543" t="s">
        <v>290</v>
      </c>
      <c r="G120" s="544" t="s">
        <v>70</v>
      </c>
      <c r="H120" s="544" t="s">
        <v>138</v>
      </c>
      <c r="I120" s="545" t="s">
        <v>131</v>
      </c>
      <c r="J120" s="546">
        <v>0.01</v>
      </c>
      <c r="K120" s="512">
        <v>1</v>
      </c>
      <c r="L120" s="512">
        <f>SUM(R120,T120,V120,X120,Z120,AB120,AD120,AF120,AH120,AJ120,AL120,AN120,AP120,AR120,AT120,AV120,AX120,AZ120,BB120,BD120,BF120,BH120,BJ120,BL120,BN120,BP120,BR120)/SUM(Q120,S120,U120,W120,Y120,AA120,AC120,AE120,AG120,AI120,AK120,AM120,AO120,AQ120,AS120,AU120,AW120,AY120,BA120,BC120,BE120,BG120,BI120,BK120,BM120,BO120,BQ120)</f>
        <v>0.83000000000000007</v>
      </c>
      <c r="M120" s="94">
        <f t="shared" si="14"/>
        <v>8.3000000000000001E-3</v>
      </c>
      <c r="N120" s="526"/>
      <c r="O120" s="422"/>
      <c r="P120" s="705"/>
      <c r="Q120" s="424"/>
      <c r="R120" s="729"/>
      <c r="S120" s="424"/>
      <c r="T120" s="729"/>
      <c r="U120" s="424"/>
      <c r="V120" s="751"/>
      <c r="W120" s="430"/>
      <c r="X120" s="778"/>
      <c r="Y120" s="630"/>
      <c r="Z120" s="795"/>
      <c r="AA120" s="430"/>
      <c r="AB120" s="821"/>
      <c r="AC120" s="636">
        <v>0.1</v>
      </c>
      <c r="AD120" s="835">
        <v>0.1</v>
      </c>
      <c r="AE120" s="426">
        <v>0.2</v>
      </c>
      <c r="AF120" s="851">
        <v>0.1</v>
      </c>
      <c r="AG120" s="599">
        <v>0.3</v>
      </c>
      <c r="AH120" s="869">
        <v>0.1</v>
      </c>
      <c r="AI120" s="426">
        <v>0.4</v>
      </c>
      <c r="AJ120" s="869">
        <v>0.05</v>
      </c>
      <c r="AK120" s="430"/>
      <c r="AL120" s="751">
        <v>0</v>
      </c>
      <c r="AM120" s="425"/>
      <c r="AN120" s="778">
        <v>0.48</v>
      </c>
      <c r="AO120" s="429"/>
      <c r="AP120" s="778"/>
      <c r="AQ120" s="428"/>
      <c r="AR120" s="821"/>
      <c r="AS120" s="425"/>
      <c r="AT120" s="751"/>
      <c r="AU120" s="425"/>
      <c r="AV120" s="821"/>
      <c r="AW120" s="425"/>
      <c r="AX120" s="943"/>
      <c r="AY120" s="430"/>
      <c r="AZ120" s="953"/>
      <c r="BA120" s="425"/>
      <c r="BB120" s="751"/>
      <c r="BC120" s="425"/>
      <c r="BD120" s="821"/>
      <c r="BE120" s="425"/>
      <c r="BF120" s="987"/>
      <c r="BG120" s="430"/>
      <c r="BH120" s="953"/>
      <c r="BI120" s="425"/>
      <c r="BJ120" s="751"/>
      <c r="BK120" s="425"/>
      <c r="BL120" s="821"/>
      <c r="BM120" s="425"/>
      <c r="BN120" s="943"/>
      <c r="BO120" s="423"/>
      <c r="BP120" s="1018"/>
      <c r="BQ120" s="432"/>
      <c r="BR120" s="1044"/>
      <c r="BS120" s="423"/>
      <c r="BT120" s="729"/>
      <c r="BU120" s="424"/>
      <c r="BV120" s="1055"/>
      <c r="BW120" s="433"/>
      <c r="BX120" s="1072"/>
    </row>
    <row r="121" spans="2:76" ht="30" customHeight="1" x14ac:dyDescent="0.45">
      <c r="B121" s="645"/>
      <c r="C121" s="660"/>
      <c r="D121" s="547"/>
      <c r="E121" s="542" t="s">
        <v>205</v>
      </c>
      <c r="F121" s="543" t="s">
        <v>284</v>
      </c>
      <c r="G121" s="544" t="s">
        <v>70</v>
      </c>
      <c r="H121" s="544" t="s">
        <v>66</v>
      </c>
      <c r="I121" s="545" t="s">
        <v>131</v>
      </c>
      <c r="J121" s="546">
        <v>5.0000000000000001E-3</v>
      </c>
      <c r="K121" s="512">
        <v>1</v>
      </c>
      <c r="L121" s="512">
        <f>SUM(R121,T121,V121,X121,Z121,AB121,AD121,AF121,AH121,AJ121,AL121,AN121,AP121,AR121,AT121,AV121,AX121,AZ121,BB121,BD121,BF121,BH121,BJ121,BL121,BN121,BP121,BR121)/SUM(Q121,S121,U121,W121,Y121,AA121,AC121,AE121,AG121,AI121,AK121,AM121,AO121,AQ121,AS121,AU121,AW121,AY121,BA121,BC121,BE121,BG121,BI121,BK121,BM121,BO121,BQ121)</f>
        <v>0.25</v>
      </c>
      <c r="M121" s="94">
        <f t="shared" si="14"/>
        <v>1.25E-3</v>
      </c>
      <c r="N121" s="526"/>
      <c r="O121" s="422"/>
      <c r="P121" s="705"/>
      <c r="Q121" s="424"/>
      <c r="R121" s="729"/>
      <c r="S121" s="424"/>
      <c r="T121" s="729"/>
      <c r="U121" s="424"/>
      <c r="V121" s="751"/>
      <c r="W121" s="430"/>
      <c r="X121" s="778"/>
      <c r="Y121" s="630"/>
      <c r="Z121" s="795"/>
      <c r="AA121" s="430"/>
      <c r="AB121" s="821"/>
      <c r="AC121" s="636">
        <v>0.05</v>
      </c>
      <c r="AD121" s="835">
        <v>0.05</v>
      </c>
      <c r="AE121" s="426">
        <v>0.05</v>
      </c>
      <c r="AF121" s="852">
        <v>0.05</v>
      </c>
      <c r="AG121" s="599">
        <v>0.1</v>
      </c>
      <c r="AH121" s="869">
        <v>0.05</v>
      </c>
      <c r="AI121" s="426">
        <v>0.1</v>
      </c>
      <c r="AJ121" s="869">
        <v>0.05</v>
      </c>
      <c r="AK121" s="426">
        <v>0.1</v>
      </c>
      <c r="AL121" s="869">
        <v>0</v>
      </c>
      <c r="AM121" s="427">
        <v>0.1</v>
      </c>
      <c r="AN121" s="915">
        <v>0.05</v>
      </c>
      <c r="AO121" s="435">
        <v>0.1</v>
      </c>
      <c r="AP121" s="915"/>
      <c r="AQ121" s="434">
        <v>0.1</v>
      </c>
      <c r="AR121" s="880"/>
      <c r="AS121" s="427">
        <v>0.1</v>
      </c>
      <c r="AT121" s="869"/>
      <c r="AU121" s="427">
        <v>0.1</v>
      </c>
      <c r="AV121" s="880"/>
      <c r="AW121" s="427">
        <v>0.1</v>
      </c>
      <c r="AX121" s="852"/>
      <c r="AY121" s="430"/>
      <c r="AZ121" s="953"/>
      <c r="BA121" s="425"/>
      <c r="BB121" s="751"/>
      <c r="BC121" s="425"/>
      <c r="BD121" s="821"/>
      <c r="BE121" s="425"/>
      <c r="BF121" s="987"/>
      <c r="BG121" s="430"/>
      <c r="BH121" s="953"/>
      <c r="BI121" s="425"/>
      <c r="BJ121" s="751"/>
      <c r="BK121" s="425"/>
      <c r="BL121" s="821"/>
      <c r="BM121" s="425"/>
      <c r="BN121" s="943"/>
      <c r="BO121" s="423"/>
      <c r="BP121" s="1018"/>
      <c r="BQ121" s="432"/>
      <c r="BR121" s="1044"/>
      <c r="BS121" s="423"/>
      <c r="BT121" s="729"/>
      <c r="BU121" s="424"/>
      <c r="BV121" s="1055"/>
      <c r="BW121" s="433"/>
      <c r="BX121" s="1072"/>
    </row>
    <row r="122" spans="2:76" ht="30" customHeight="1" x14ac:dyDescent="0.45">
      <c r="B122" s="645"/>
      <c r="C122" s="660"/>
      <c r="D122" s="541"/>
      <c r="E122" s="548" t="s">
        <v>206</v>
      </c>
      <c r="F122" s="549" t="s">
        <v>62</v>
      </c>
      <c r="G122" s="544" t="s">
        <v>102</v>
      </c>
      <c r="H122" s="544" t="s">
        <v>66</v>
      </c>
      <c r="I122" s="545" t="s">
        <v>131</v>
      </c>
      <c r="J122" s="546">
        <v>5.0000000000000001E-3</v>
      </c>
      <c r="K122" s="512">
        <v>1</v>
      </c>
      <c r="L122" s="512">
        <f>SUM(R122,T122,V122,X122,Z122,AB122,AD122,AF122,AH122,AJ122,AL122,AN122,AP122,AR122,AT122,AV122,AX122,AZ122,BB122,BD122,BF122,BH122,BJ122,BL122,BN122,BP122,BR122)/SUM(Q122,S122,U122,W122,Y122,AA122,AC122,AE122,AG122,AI122,AK122,AM122,AO122,AQ122,AS122,AU122,AW122,AY122,BA122,BC122,BE122,BG122,BI122,BK122,BM122,BO122,BQ122)</f>
        <v>0.1</v>
      </c>
      <c r="M122" s="94">
        <f t="shared" si="14"/>
        <v>5.0000000000000001E-4</v>
      </c>
      <c r="N122" s="122" t="s">
        <v>221</v>
      </c>
      <c r="O122" s="422"/>
      <c r="P122" s="705"/>
      <c r="Q122" s="424"/>
      <c r="R122" s="729"/>
      <c r="S122" s="424"/>
      <c r="T122" s="729"/>
      <c r="U122" s="424"/>
      <c r="V122" s="751"/>
      <c r="W122" s="430"/>
      <c r="X122" s="778"/>
      <c r="Y122" s="630"/>
      <c r="Z122" s="795"/>
      <c r="AA122" s="430"/>
      <c r="AB122" s="821"/>
      <c r="AC122" s="424"/>
      <c r="AD122" s="729"/>
      <c r="AE122" s="430"/>
      <c r="AF122" s="821"/>
      <c r="AG122" s="598">
        <v>0.5</v>
      </c>
      <c r="AH122" s="869">
        <v>0.1</v>
      </c>
      <c r="AI122" s="426">
        <v>0.5</v>
      </c>
      <c r="AJ122" s="869">
        <v>0</v>
      </c>
      <c r="AK122" s="430"/>
      <c r="AL122" s="751">
        <v>0</v>
      </c>
      <c r="AM122" s="425"/>
      <c r="AN122" s="778">
        <v>0</v>
      </c>
      <c r="AO122" s="429"/>
      <c r="AP122" s="778"/>
      <c r="AQ122" s="428"/>
      <c r="AR122" s="821"/>
      <c r="AS122" s="425"/>
      <c r="AT122" s="751"/>
      <c r="AU122" s="425"/>
      <c r="AV122" s="821"/>
      <c r="AW122" s="425"/>
      <c r="AX122" s="943"/>
      <c r="AY122" s="430"/>
      <c r="AZ122" s="953"/>
      <c r="BA122" s="425"/>
      <c r="BB122" s="751"/>
      <c r="BC122" s="425"/>
      <c r="BD122" s="821"/>
      <c r="BE122" s="425"/>
      <c r="BF122" s="987"/>
      <c r="BG122" s="430"/>
      <c r="BH122" s="953"/>
      <c r="BI122" s="425"/>
      <c r="BJ122" s="751"/>
      <c r="BK122" s="425"/>
      <c r="BL122" s="821"/>
      <c r="BM122" s="425"/>
      <c r="BN122" s="943"/>
      <c r="BO122" s="423"/>
      <c r="BP122" s="1018"/>
      <c r="BQ122" s="432"/>
      <c r="BR122" s="1044"/>
      <c r="BS122" s="423"/>
      <c r="BT122" s="729"/>
      <c r="BU122" s="424"/>
      <c r="BV122" s="1055"/>
      <c r="BW122" s="433"/>
      <c r="BX122" s="1072"/>
    </row>
    <row r="123" spans="2:76" ht="30" customHeight="1" x14ac:dyDescent="0.45">
      <c r="B123" s="645"/>
      <c r="C123" s="660"/>
      <c r="D123" s="541"/>
      <c r="E123" s="542" t="s">
        <v>207</v>
      </c>
      <c r="F123" s="543" t="s">
        <v>369</v>
      </c>
      <c r="G123" s="544" t="s">
        <v>102</v>
      </c>
      <c r="H123" s="544" t="s">
        <v>66</v>
      </c>
      <c r="I123" s="545" t="s">
        <v>131</v>
      </c>
      <c r="J123" s="546">
        <v>0.01</v>
      </c>
      <c r="K123" s="512">
        <v>1</v>
      </c>
      <c r="L123" s="512">
        <f t="shared" si="13"/>
        <v>0.5</v>
      </c>
      <c r="M123" s="94">
        <f t="shared" si="14"/>
        <v>5.0000000000000001E-3</v>
      </c>
      <c r="N123" s="526"/>
      <c r="O123" s="422"/>
      <c r="P123" s="705"/>
      <c r="Q123" s="424"/>
      <c r="R123" s="729"/>
      <c r="S123" s="424"/>
      <c r="T123" s="729"/>
      <c r="U123" s="424"/>
      <c r="V123" s="751"/>
      <c r="W123" s="430"/>
      <c r="X123" s="778"/>
      <c r="Y123" s="630"/>
      <c r="Z123" s="795"/>
      <c r="AA123" s="430"/>
      <c r="AB123" s="821"/>
      <c r="AC123" s="424"/>
      <c r="AD123" s="729"/>
      <c r="AE123" s="431"/>
      <c r="AF123" s="821"/>
      <c r="AG123" s="600">
        <v>0.5</v>
      </c>
      <c r="AH123" s="870">
        <v>0.1</v>
      </c>
      <c r="AI123" s="426">
        <v>0.5</v>
      </c>
      <c r="AJ123" s="869">
        <v>0</v>
      </c>
      <c r="AK123" s="430"/>
      <c r="AL123" s="821">
        <v>0.4</v>
      </c>
      <c r="AM123" s="425"/>
      <c r="AN123" s="778">
        <v>0</v>
      </c>
      <c r="AO123" s="429"/>
      <c r="AP123" s="778"/>
      <c r="AQ123" s="428"/>
      <c r="AR123" s="821"/>
      <c r="AS123" s="425"/>
      <c r="AT123" s="751"/>
      <c r="AU123" s="425"/>
      <c r="AV123" s="821"/>
      <c r="AW123" s="425"/>
      <c r="AX123" s="943"/>
      <c r="AY123" s="430"/>
      <c r="AZ123" s="953"/>
      <c r="BA123" s="425"/>
      <c r="BB123" s="751"/>
      <c r="BC123" s="425"/>
      <c r="BD123" s="821"/>
      <c r="BE123" s="425"/>
      <c r="BF123" s="987"/>
      <c r="BG123" s="430"/>
      <c r="BH123" s="953"/>
      <c r="BI123" s="425"/>
      <c r="BJ123" s="751"/>
      <c r="BK123" s="425"/>
      <c r="BL123" s="821"/>
      <c r="BM123" s="425"/>
      <c r="BN123" s="943"/>
      <c r="BO123" s="423"/>
      <c r="BP123" s="1018"/>
      <c r="BQ123" s="432"/>
      <c r="BR123" s="1044"/>
      <c r="BS123" s="423"/>
      <c r="BT123" s="729"/>
      <c r="BU123" s="424"/>
      <c r="BV123" s="1055"/>
      <c r="BW123" s="433"/>
      <c r="BX123" s="1072"/>
    </row>
    <row r="124" spans="2:76" ht="30" customHeight="1" x14ac:dyDescent="0.45">
      <c r="B124" s="645"/>
      <c r="C124" s="659"/>
      <c r="D124" s="22" t="s">
        <v>208</v>
      </c>
      <c r="E124" s="22" t="s">
        <v>49</v>
      </c>
      <c r="F124" s="23"/>
      <c r="G124" s="20" t="s">
        <v>102</v>
      </c>
      <c r="H124" s="20" t="s">
        <v>83</v>
      </c>
      <c r="I124" s="21" t="s">
        <v>325</v>
      </c>
      <c r="J124" s="93">
        <f>SUM(J125:J126)</f>
        <v>0.08</v>
      </c>
      <c r="K124" s="104">
        <f>SUM(K125:K126)/2</f>
        <v>1</v>
      </c>
      <c r="L124" s="104">
        <f>SUM(L125:L126)/2</f>
        <v>8.461538461538462E-2</v>
      </c>
      <c r="M124" s="107">
        <f t="shared" si="14"/>
        <v>6.7692307692307696E-3</v>
      </c>
      <c r="N124" s="127"/>
      <c r="O124" s="596"/>
      <c r="P124" s="704"/>
      <c r="Q124" s="137"/>
      <c r="R124" s="728"/>
      <c r="S124" s="137"/>
      <c r="T124" s="728"/>
      <c r="U124" s="137"/>
      <c r="V124" s="750"/>
      <c r="W124" s="135"/>
      <c r="X124" s="777"/>
      <c r="Y124" s="631"/>
      <c r="Z124" s="794"/>
      <c r="AA124" s="135"/>
      <c r="AB124" s="820"/>
      <c r="AC124" s="137"/>
      <c r="AD124" s="728"/>
      <c r="AE124" s="134"/>
      <c r="AF124" s="820"/>
      <c r="AG124" s="216"/>
      <c r="AH124" s="871"/>
      <c r="AI124" s="218"/>
      <c r="AJ124" s="868"/>
      <c r="AK124" s="217"/>
      <c r="AL124" s="893"/>
      <c r="AM124" s="218"/>
      <c r="AN124" s="914"/>
      <c r="AO124" s="216"/>
      <c r="AP124" s="914"/>
      <c r="AQ124" s="219"/>
      <c r="AR124" s="893"/>
      <c r="AS124" s="218"/>
      <c r="AT124" s="868"/>
      <c r="AU124" s="218"/>
      <c r="AV124" s="893"/>
      <c r="AW124" s="218"/>
      <c r="AX124" s="850"/>
      <c r="AY124" s="217"/>
      <c r="AZ124" s="871"/>
      <c r="BA124" s="218"/>
      <c r="BB124" s="868"/>
      <c r="BC124" s="218"/>
      <c r="BD124" s="893"/>
      <c r="BE124" s="218"/>
      <c r="BF124" s="988"/>
      <c r="BG124" s="217"/>
      <c r="BH124" s="871"/>
      <c r="BI124" s="218"/>
      <c r="BJ124" s="868"/>
      <c r="BK124" s="218"/>
      <c r="BL124" s="893"/>
      <c r="BM124" s="133"/>
      <c r="BN124" s="1006"/>
      <c r="BO124" s="136"/>
      <c r="BP124" s="1017"/>
      <c r="BQ124" s="276"/>
      <c r="BR124" s="1043"/>
      <c r="BS124" s="136"/>
      <c r="BT124" s="728"/>
      <c r="BU124" s="137"/>
      <c r="BV124" s="1054"/>
      <c r="BW124" s="138"/>
      <c r="BX124" s="1071"/>
    </row>
    <row r="125" spans="2:76" ht="30" customHeight="1" x14ac:dyDescent="0.45">
      <c r="B125" s="645"/>
      <c r="C125" s="660"/>
      <c r="D125" s="540"/>
      <c r="E125" s="550" t="s">
        <v>209</v>
      </c>
      <c r="F125" s="551" t="s">
        <v>60</v>
      </c>
      <c r="G125" s="544" t="s">
        <v>102</v>
      </c>
      <c r="H125" s="544" t="s">
        <v>83</v>
      </c>
      <c r="I125" s="545" t="s">
        <v>131</v>
      </c>
      <c r="J125" s="546">
        <v>0.04</v>
      </c>
      <c r="K125" s="512">
        <v>1</v>
      </c>
      <c r="L125" s="512">
        <f>SUM(R125,T125,V125,X125,Z125,AB125,AD125,AF125,AH125,AJ125,AL125,AN125,AP125,AR125,AT125,AV125,AX125,AZ125,BB125,BD125,BF125,BH125,BJ125,BL125,BN125,BP125,BR125)/SUM(Q125,S125,U125,W125,Y125,AA125,AC125,AE125,AG125,AI125,AK125,AM125,AO125,AQ125,AS125,AU125,AW125,AY125,BA125,BC125,BE125,BG125,BI125,BK125,BM125,BO125,BQ125)</f>
        <v>8.461538461538462E-2</v>
      </c>
      <c r="M125" s="94">
        <f t="shared" si="14"/>
        <v>3.3846153846153848E-3</v>
      </c>
      <c r="N125" s="526"/>
      <c r="O125" s="436"/>
      <c r="P125" s="706"/>
      <c r="Q125" s="438"/>
      <c r="R125" s="730"/>
      <c r="S125" s="438"/>
      <c r="T125" s="730"/>
      <c r="U125" s="438"/>
      <c r="V125" s="752"/>
      <c r="W125" s="439"/>
      <c r="X125" s="779"/>
      <c r="Y125" s="632"/>
      <c r="Z125" s="796"/>
      <c r="AA125" s="439"/>
      <c r="AB125" s="822"/>
      <c r="AC125" s="438"/>
      <c r="AD125" s="730"/>
      <c r="AE125" s="440"/>
      <c r="AF125" s="815"/>
      <c r="AG125" s="404">
        <v>10</v>
      </c>
      <c r="AH125" s="863">
        <v>10</v>
      </c>
      <c r="AI125" s="406">
        <v>10</v>
      </c>
      <c r="AJ125" s="878">
        <v>10</v>
      </c>
      <c r="AK125" s="405">
        <v>20</v>
      </c>
      <c r="AL125" s="842">
        <v>20</v>
      </c>
      <c r="AM125" s="406">
        <v>20</v>
      </c>
      <c r="AN125" s="907">
        <v>15</v>
      </c>
      <c r="AO125" s="404">
        <v>30</v>
      </c>
      <c r="AP125" s="907"/>
      <c r="AQ125" s="407">
        <v>40</v>
      </c>
      <c r="AR125" s="842"/>
      <c r="AS125" s="406">
        <v>40</v>
      </c>
      <c r="AT125" s="878"/>
      <c r="AU125" s="406">
        <v>50</v>
      </c>
      <c r="AV125" s="842"/>
      <c r="AW125" s="406">
        <v>50</v>
      </c>
      <c r="AX125" s="936"/>
      <c r="AY125" s="405">
        <v>50</v>
      </c>
      <c r="AZ125" s="863"/>
      <c r="BA125" s="406">
        <v>50</v>
      </c>
      <c r="BB125" s="878"/>
      <c r="BC125" s="406">
        <v>50</v>
      </c>
      <c r="BD125" s="842"/>
      <c r="BE125" s="406">
        <v>50</v>
      </c>
      <c r="BF125" s="976"/>
      <c r="BG125" s="405">
        <v>60</v>
      </c>
      <c r="BH125" s="863"/>
      <c r="BI125" s="406">
        <v>60</v>
      </c>
      <c r="BJ125" s="878"/>
      <c r="BK125" s="441">
        <v>60</v>
      </c>
      <c r="BL125" s="1001"/>
      <c r="BM125" s="402"/>
      <c r="BN125" s="847"/>
      <c r="BO125" s="437"/>
      <c r="BP125" s="1019"/>
      <c r="BQ125" s="442"/>
      <c r="BR125" s="1045"/>
      <c r="BS125" s="437"/>
      <c r="BT125" s="730"/>
      <c r="BU125" s="438"/>
      <c r="BV125" s="1056"/>
      <c r="BW125" s="443"/>
      <c r="BX125" s="1073"/>
    </row>
    <row r="126" spans="2:76" ht="30" customHeight="1" x14ac:dyDescent="0.45">
      <c r="B126" s="645"/>
      <c r="C126" s="660"/>
      <c r="D126" s="540"/>
      <c r="E126" s="550" t="s">
        <v>210</v>
      </c>
      <c r="F126" s="552" t="s">
        <v>79</v>
      </c>
      <c r="G126" s="544" t="s">
        <v>102</v>
      </c>
      <c r="H126" s="544" t="s">
        <v>83</v>
      </c>
      <c r="I126" s="545" t="s">
        <v>131</v>
      </c>
      <c r="J126" s="546">
        <v>0.04</v>
      </c>
      <c r="K126" s="512">
        <v>1</v>
      </c>
      <c r="L126" s="512">
        <f>SUM(R126,T126,V126,X126,Z126,AB126,AD126,AF126,AH126,AJ126,AL126,AN126,AP126,AR126,AT126,AV126,AX126,AZ126,BB126,BD126,BF126,BH126,BJ126,BL126,BN126,BP126,BR126)/SUM(Q126,S126,U126,W126,Y126,AA126,AC126,AE126,AG126,AI126,AK126,AM126,AO126,AQ126,AS126,AU126,AW126,AY126,BA126,BC126,BE126,BG126,BI126,BK126,BM126,BO126,BQ126)</f>
        <v>8.461538461538462E-2</v>
      </c>
      <c r="M126" s="94">
        <f t="shared" si="14"/>
        <v>3.3846153846153848E-3</v>
      </c>
      <c r="N126" s="526"/>
      <c r="O126" s="436"/>
      <c r="P126" s="706"/>
      <c r="Q126" s="438"/>
      <c r="R126" s="730"/>
      <c r="S126" s="438"/>
      <c r="T126" s="730"/>
      <c r="U126" s="438"/>
      <c r="V126" s="752"/>
      <c r="W126" s="439"/>
      <c r="X126" s="779"/>
      <c r="Y126" s="632"/>
      <c r="Z126" s="796"/>
      <c r="AA126" s="439"/>
      <c r="AB126" s="822"/>
      <c r="AC126" s="438"/>
      <c r="AD126" s="730"/>
      <c r="AE126" s="440"/>
      <c r="AF126" s="815"/>
      <c r="AG126" s="404">
        <v>10</v>
      </c>
      <c r="AH126" s="863">
        <v>10</v>
      </c>
      <c r="AI126" s="406">
        <v>10</v>
      </c>
      <c r="AJ126" s="878">
        <v>10</v>
      </c>
      <c r="AK126" s="405">
        <v>20</v>
      </c>
      <c r="AL126" s="842">
        <v>20</v>
      </c>
      <c r="AM126" s="406">
        <v>20</v>
      </c>
      <c r="AN126" s="907">
        <v>15</v>
      </c>
      <c r="AO126" s="404">
        <v>30</v>
      </c>
      <c r="AP126" s="907"/>
      <c r="AQ126" s="407">
        <v>40</v>
      </c>
      <c r="AR126" s="842"/>
      <c r="AS126" s="406">
        <v>40</v>
      </c>
      <c r="AT126" s="878"/>
      <c r="AU126" s="406">
        <v>50</v>
      </c>
      <c r="AV126" s="842"/>
      <c r="AW126" s="406">
        <v>50</v>
      </c>
      <c r="AX126" s="936"/>
      <c r="AY126" s="405">
        <v>50</v>
      </c>
      <c r="AZ126" s="863"/>
      <c r="BA126" s="406">
        <v>50</v>
      </c>
      <c r="BB126" s="878"/>
      <c r="BC126" s="406">
        <v>50</v>
      </c>
      <c r="BD126" s="842"/>
      <c r="BE126" s="406">
        <v>50</v>
      </c>
      <c r="BF126" s="976"/>
      <c r="BG126" s="405">
        <v>60</v>
      </c>
      <c r="BH126" s="863"/>
      <c r="BI126" s="406">
        <v>60</v>
      </c>
      <c r="BJ126" s="878"/>
      <c r="BK126" s="441">
        <v>60</v>
      </c>
      <c r="BL126" s="1001"/>
      <c r="BM126" s="402"/>
      <c r="BN126" s="847"/>
      <c r="BO126" s="437"/>
      <c r="BP126" s="1019"/>
      <c r="BQ126" s="442"/>
      <c r="BR126" s="1045"/>
      <c r="BS126" s="437"/>
      <c r="BT126" s="730"/>
      <c r="BU126" s="438"/>
      <c r="BV126" s="1056"/>
      <c r="BW126" s="443"/>
      <c r="BX126" s="1073"/>
    </row>
    <row r="127" spans="2:76" ht="30" customHeight="1" x14ac:dyDescent="0.45">
      <c r="B127" s="645"/>
      <c r="C127" s="659"/>
      <c r="D127" s="22" t="s">
        <v>211</v>
      </c>
      <c r="E127" s="17" t="s">
        <v>65</v>
      </c>
      <c r="F127" s="24"/>
      <c r="G127" s="20" t="s">
        <v>102</v>
      </c>
      <c r="H127" s="20" t="s">
        <v>52</v>
      </c>
      <c r="I127" s="20"/>
      <c r="J127" s="93">
        <f>SUM(J128:J131)</f>
        <v>0.04</v>
      </c>
      <c r="K127" s="104">
        <f>SUM(K128:K131)/4</f>
        <v>1</v>
      </c>
      <c r="L127" s="104">
        <f>SUM(L128:L131)/4</f>
        <v>3.653846153846154E-2</v>
      </c>
      <c r="M127" s="107">
        <f t="shared" si="14"/>
        <v>1.4615384615384616E-3</v>
      </c>
      <c r="N127" s="127"/>
      <c r="O127" s="436"/>
      <c r="P127" s="706"/>
      <c r="Q127" s="438"/>
      <c r="R127" s="730"/>
      <c r="S127" s="438"/>
      <c r="T127" s="730"/>
      <c r="U127" s="438"/>
      <c r="V127" s="752"/>
      <c r="W127" s="439"/>
      <c r="X127" s="779"/>
      <c r="Y127" s="632"/>
      <c r="Z127" s="796"/>
      <c r="AA127" s="439"/>
      <c r="AB127" s="822"/>
      <c r="AC127" s="438"/>
      <c r="AD127" s="730"/>
      <c r="AE127" s="440"/>
      <c r="AF127" s="822"/>
      <c r="AG127" s="444"/>
      <c r="AH127" s="872"/>
      <c r="AI127" s="446"/>
      <c r="AJ127" s="881"/>
      <c r="AK127" s="445"/>
      <c r="AL127" s="894"/>
      <c r="AM127" s="446"/>
      <c r="AN127" s="916"/>
      <c r="AO127" s="444"/>
      <c r="AP127" s="916"/>
      <c r="AQ127" s="447"/>
      <c r="AR127" s="894"/>
      <c r="AS127" s="446"/>
      <c r="AT127" s="881"/>
      <c r="AU127" s="446"/>
      <c r="AV127" s="894"/>
      <c r="AW127" s="446"/>
      <c r="AX127" s="944"/>
      <c r="AY127" s="445"/>
      <c r="AZ127" s="872"/>
      <c r="BA127" s="446"/>
      <c r="BB127" s="881"/>
      <c r="BC127" s="446"/>
      <c r="BD127" s="894"/>
      <c r="BE127" s="446"/>
      <c r="BF127" s="989"/>
      <c r="BG127" s="445"/>
      <c r="BH127" s="872"/>
      <c r="BI127" s="446"/>
      <c r="BJ127" s="881"/>
      <c r="BK127" s="446"/>
      <c r="BL127" s="894"/>
      <c r="BM127" s="446"/>
      <c r="BN127" s="944"/>
      <c r="BO127" s="448"/>
      <c r="BP127" s="1020"/>
      <c r="BQ127" s="449"/>
      <c r="BR127" s="1046"/>
      <c r="BS127" s="437"/>
      <c r="BT127" s="730"/>
      <c r="BU127" s="438"/>
      <c r="BV127" s="1056"/>
      <c r="BW127" s="443"/>
      <c r="BX127" s="1073"/>
    </row>
    <row r="128" spans="2:76" ht="30" customHeight="1" x14ac:dyDescent="0.45">
      <c r="B128" s="645"/>
      <c r="C128" s="660"/>
      <c r="D128" s="553"/>
      <c r="E128" s="550" t="s">
        <v>212</v>
      </c>
      <c r="F128" s="530" t="s">
        <v>228</v>
      </c>
      <c r="G128" s="544" t="s">
        <v>102</v>
      </c>
      <c r="H128" s="544" t="s">
        <v>83</v>
      </c>
      <c r="I128" s="544" t="s">
        <v>132</v>
      </c>
      <c r="J128" s="546">
        <v>5.0000000000000001E-3</v>
      </c>
      <c r="K128" s="512">
        <v>1</v>
      </c>
      <c r="L128" s="512">
        <f>SUM(R128,T128,V128,X128,Z128,AB128,AD128,AF128,AH128,AJ128,AL128,AN128,AP128,AR128,AT128,AV128,AX128,AZ128,BB128,BD128,BF128,BH128,BJ128,BL128,BN128,BP128,BR128)/SUM(Q128,S128,U128,W128,Y128,AA128,AC128,AE128,AG128,AI128,AK128,AM128,AO128,AQ128,AS128,AU128,AW128,AY128,BA128,BC128,BE128,BG128,BI128,BK128,BM128,BO128,BQ128)</f>
        <v>8.461538461538462E-2</v>
      </c>
      <c r="M128" s="94">
        <f t="shared" si="14"/>
        <v>4.230769230769231E-4</v>
      </c>
      <c r="N128" s="526"/>
      <c r="O128" s="436"/>
      <c r="P128" s="706"/>
      <c r="Q128" s="438"/>
      <c r="R128" s="730"/>
      <c r="S128" s="438"/>
      <c r="T128" s="730"/>
      <c r="U128" s="438"/>
      <c r="V128" s="752"/>
      <c r="W128" s="439"/>
      <c r="X128" s="779"/>
      <c r="Y128" s="632"/>
      <c r="Z128" s="796"/>
      <c r="AA128" s="439"/>
      <c r="AB128" s="822"/>
      <c r="AC128" s="438"/>
      <c r="AD128" s="730"/>
      <c r="AE128" s="440"/>
      <c r="AF128" s="815"/>
      <c r="AG128" s="404">
        <v>10</v>
      </c>
      <c r="AH128" s="863">
        <v>10</v>
      </c>
      <c r="AI128" s="406">
        <v>10</v>
      </c>
      <c r="AJ128" s="878">
        <v>10</v>
      </c>
      <c r="AK128" s="405">
        <v>20</v>
      </c>
      <c r="AL128" s="842">
        <v>20</v>
      </c>
      <c r="AM128" s="406">
        <v>20</v>
      </c>
      <c r="AN128" s="907">
        <v>15</v>
      </c>
      <c r="AO128" s="404">
        <v>30</v>
      </c>
      <c r="AP128" s="907"/>
      <c r="AQ128" s="407">
        <v>40</v>
      </c>
      <c r="AR128" s="842"/>
      <c r="AS128" s="406">
        <v>40</v>
      </c>
      <c r="AT128" s="878"/>
      <c r="AU128" s="406">
        <v>50</v>
      </c>
      <c r="AV128" s="842"/>
      <c r="AW128" s="406">
        <v>50</v>
      </c>
      <c r="AX128" s="936"/>
      <c r="AY128" s="405">
        <v>50</v>
      </c>
      <c r="AZ128" s="863"/>
      <c r="BA128" s="406">
        <v>50</v>
      </c>
      <c r="BB128" s="878"/>
      <c r="BC128" s="406">
        <v>50</v>
      </c>
      <c r="BD128" s="842"/>
      <c r="BE128" s="406">
        <v>50</v>
      </c>
      <c r="BF128" s="976"/>
      <c r="BG128" s="405">
        <v>60</v>
      </c>
      <c r="BH128" s="863"/>
      <c r="BI128" s="406">
        <v>60</v>
      </c>
      <c r="BJ128" s="878"/>
      <c r="BK128" s="441">
        <v>60</v>
      </c>
      <c r="BL128" s="1001"/>
      <c r="BM128" s="402"/>
      <c r="BN128" s="847"/>
      <c r="BO128" s="437"/>
      <c r="BP128" s="1019"/>
      <c r="BQ128" s="442"/>
      <c r="BR128" s="1045"/>
      <c r="BS128" s="437"/>
      <c r="BT128" s="730"/>
      <c r="BU128" s="438"/>
      <c r="BV128" s="1056"/>
      <c r="BW128" s="443"/>
      <c r="BX128" s="1073"/>
    </row>
    <row r="129" spans="1:231" ht="30" customHeight="1" x14ac:dyDescent="0.45">
      <c r="B129" s="645"/>
      <c r="C129" s="660"/>
      <c r="D129" s="553"/>
      <c r="E129" s="550" t="s">
        <v>213</v>
      </c>
      <c r="F129" s="530" t="s">
        <v>229</v>
      </c>
      <c r="G129" s="544" t="s">
        <v>108</v>
      </c>
      <c r="H129" s="544" t="s">
        <v>55</v>
      </c>
      <c r="I129" s="544" t="s">
        <v>133</v>
      </c>
      <c r="J129" s="546">
        <v>1.4999999999999999E-2</v>
      </c>
      <c r="K129" s="512">
        <v>1</v>
      </c>
      <c r="L129" s="512">
        <f>SUM(R129,T129,V129,X129,Z129,AB129,AD129,AF129,AH129,AJ129,AL129,AN129,AP129,AR129,AT129,AV129,AX129,AZ129,BB129,BD129,BF129,BH129,BJ129,BL129,BN129,BP129,BR129)/SUM(Q129,S129,U129,W129,Y129,AA129,AC129,AE129,AG129,AI129,AK129,AM129,AO129,AQ129,AS129,AU129,AW129,AY129,BA129,BC129,BE129,BG129,BI129,BK129,BM129,BO129,BQ129)</f>
        <v>6.1538461538461542E-2</v>
      </c>
      <c r="M129" s="94">
        <f t="shared" si="14"/>
        <v>9.2307692307692305E-4</v>
      </c>
      <c r="N129" s="526"/>
      <c r="O129" s="436"/>
      <c r="P129" s="706"/>
      <c r="Q129" s="438"/>
      <c r="R129" s="730"/>
      <c r="S129" s="438"/>
      <c r="T129" s="730"/>
      <c r="U129" s="438"/>
      <c r="V129" s="752"/>
      <c r="W129" s="439"/>
      <c r="X129" s="779"/>
      <c r="Y129" s="632"/>
      <c r="Z129" s="796"/>
      <c r="AA129" s="439"/>
      <c r="AB129" s="822"/>
      <c r="AC129" s="438"/>
      <c r="AD129" s="730"/>
      <c r="AE129" s="440"/>
      <c r="AF129" s="822"/>
      <c r="AG129" s="413"/>
      <c r="AH129" s="696"/>
      <c r="AI129" s="406">
        <v>10</v>
      </c>
      <c r="AJ129" s="878">
        <v>10</v>
      </c>
      <c r="AK129" s="405">
        <v>10</v>
      </c>
      <c r="AL129" s="842">
        <v>10</v>
      </c>
      <c r="AM129" s="406">
        <v>20</v>
      </c>
      <c r="AN129" s="907">
        <v>20</v>
      </c>
      <c r="AO129" s="404">
        <v>20</v>
      </c>
      <c r="AP129" s="907"/>
      <c r="AQ129" s="407">
        <v>30</v>
      </c>
      <c r="AR129" s="842"/>
      <c r="AS129" s="406">
        <v>40</v>
      </c>
      <c r="AT129" s="878"/>
      <c r="AU129" s="406">
        <v>40</v>
      </c>
      <c r="AV129" s="842"/>
      <c r="AW129" s="406">
        <v>50</v>
      </c>
      <c r="AX129" s="936"/>
      <c r="AY129" s="405">
        <v>50</v>
      </c>
      <c r="AZ129" s="863"/>
      <c r="BA129" s="406">
        <v>50</v>
      </c>
      <c r="BB129" s="878"/>
      <c r="BC129" s="406">
        <v>50</v>
      </c>
      <c r="BD129" s="842"/>
      <c r="BE129" s="406">
        <v>50</v>
      </c>
      <c r="BF129" s="976"/>
      <c r="BG129" s="405">
        <v>50</v>
      </c>
      <c r="BH129" s="863"/>
      <c r="BI129" s="406">
        <v>60</v>
      </c>
      <c r="BJ129" s="878"/>
      <c r="BK129" s="406">
        <v>60</v>
      </c>
      <c r="BL129" s="842"/>
      <c r="BM129" s="406">
        <v>60</v>
      </c>
      <c r="BN129" s="936"/>
      <c r="BO129" s="401"/>
      <c r="BP129" s="766"/>
      <c r="BQ129" s="442"/>
      <c r="BR129" s="1045"/>
      <c r="BS129" s="437"/>
      <c r="BT129" s="730"/>
      <c r="BU129" s="438"/>
      <c r="BV129" s="1056"/>
      <c r="BW129" s="443"/>
      <c r="BX129" s="1073"/>
    </row>
    <row r="130" spans="1:231" ht="30" customHeight="1" x14ac:dyDescent="0.45">
      <c r="B130" s="645"/>
      <c r="C130" s="660"/>
      <c r="D130" s="553"/>
      <c r="E130" s="550" t="s">
        <v>214</v>
      </c>
      <c r="F130" s="530" t="s">
        <v>230</v>
      </c>
      <c r="G130" s="544" t="s">
        <v>89</v>
      </c>
      <c r="H130" s="544" t="s">
        <v>75</v>
      </c>
      <c r="I130" s="544" t="s">
        <v>101</v>
      </c>
      <c r="J130" s="546">
        <v>1.4999999999999999E-2</v>
      </c>
      <c r="K130" s="512">
        <v>1</v>
      </c>
      <c r="L130" s="512">
        <f>SUM(R130,T130,V130,X130,Z130,AB130,AD130,AF130,AH130,AJ130,AL130,AN130,AP130,AR130,AT130,AV130,AX130,AZ130,BB130,BD130,BF130,BH130,BJ130,BL130,BN130,BP130,BR130)/SUM(Q130,S130,U130,W130,Y130,AA130,AC130,AE130,AG130,AI130,AK130,AM130,AO130,AQ130,AS130,AU130,AW130,AY130,BA130,BC130,BE130,BG130,BI130,BK130,BM130,BO130,BQ130)</f>
        <v>0</v>
      </c>
      <c r="M130" s="94">
        <f t="shared" si="14"/>
        <v>0</v>
      </c>
      <c r="N130" s="526" t="s">
        <v>383</v>
      </c>
      <c r="O130" s="436"/>
      <c r="P130" s="706"/>
      <c r="Q130" s="438"/>
      <c r="R130" s="730"/>
      <c r="S130" s="438"/>
      <c r="T130" s="730"/>
      <c r="U130" s="438"/>
      <c r="V130" s="752"/>
      <c r="W130" s="439"/>
      <c r="X130" s="779"/>
      <c r="Y130" s="632"/>
      <c r="Z130" s="796"/>
      <c r="AA130" s="439"/>
      <c r="AB130" s="822"/>
      <c r="AC130" s="438"/>
      <c r="AD130" s="730"/>
      <c r="AE130" s="440"/>
      <c r="AF130" s="822"/>
      <c r="AG130" s="450"/>
      <c r="AH130" s="873"/>
      <c r="AI130" s="402"/>
      <c r="AJ130" s="743"/>
      <c r="AK130" s="401"/>
      <c r="AL130" s="815"/>
      <c r="AM130" s="402"/>
      <c r="AN130" s="766"/>
      <c r="AO130" s="451">
        <v>30</v>
      </c>
      <c r="AP130" s="861"/>
      <c r="AQ130" s="420">
        <v>30</v>
      </c>
      <c r="AR130" s="877"/>
      <c r="AS130" s="420">
        <v>30</v>
      </c>
      <c r="AT130" s="877"/>
      <c r="AU130" s="420">
        <v>40</v>
      </c>
      <c r="AV130" s="888"/>
      <c r="AW130" s="420">
        <v>40</v>
      </c>
      <c r="AX130" s="933"/>
      <c r="AY130" s="452">
        <v>50</v>
      </c>
      <c r="AZ130" s="861"/>
      <c r="BA130" s="420">
        <v>50</v>
      </c>
      <c r="BB130" s="877"/>
      <c r="BC130" s="420">
        <v>50</v>
      </c>
      <c r="BD130" s="888"/>
      <c r="BE130" s="420">
        <v>50</v>
      </c>
      <c r="BF130" s="971"/>
      <c r="BG130" s="452">
        <v>50</v>
      </c>
      <c r="BH130" s="861"/>
      <c r="BI130" s="420">
        <v>50</v>
      </c>
      <c r="BJ130" s="877"/>
      <c r="BK130" s="420">
        <v>60</v>
      </c>
      <c r="BL130" s="888"/>
      <c r="BM130" s="420">
        <v>60</v>
      </c>
      <c r="BN130" s="936"/>
      <c r="BO130" s="408" ph="1">
        <v>60</v>
      </c>
      <c r="BP130" s="907" ph="1"/>
      <c r="BQ130" s="421"/>
      <c r="BR130" s="1042"/>
      <c r="BS130" s="437"/>
      <c r="BT130" s="730"/>
      <c r="BU130" s="438"/>
      <c r="BV130" s="1056"/>
      <c r="BW130" s="443"/>
      <c r="BX130" s="1073"/>
    </row>
    <row r="131" spans="1:231" ht="30" customHeight="1" thickBot="1" x14ac:dyDescent="0.5">
      <c r="B131" s="646"/>
      <c r="C131" s="661"/>
      <c r="D131" s="554"/>
      <c r="E131" s="555" t="s">
        <v>215</v>
      </c>
      <c r="F131" s="519" t="s">
        <v>231</v>
      </c>
      <c r="G131" s="556" t="s">
        <v>326</v>
      </c>
      <c r="H131" s="556" t="s">
        <v>86</v>
      </c>
      <c r="I131" s="556" t="s">
        <v>120</v>
      </c>
      <c r="J131" s="557">
        <v>5.0000000000000001E-3</v>
      </c>
      <c r="K131" s="524">
        <v>1</v>
      </c>
      <c r="L131" s="53">
        <f>SUM(R131,T131,V131,X131,Z131,AB131,AD131,AF131,AH131,AJ131,AL131,AN131,AP131,AR131,AT131,AV131,AX131,AZ131,BB131,BD131,BF131,BH131,BJ131,BL131,BN131,BP131,BR131,BT131,BV131)/SUM(Q131,S131,U131,W131,Y131,AA131,AC131,AE131,AG131,AI131,AK131,AM131,AO131,AQ131,AS131,AU131,AW131,AY131,BA131,BC131,BE131,BG131,BI131,BK131,BM131,BO131,BQ131,BS131,BU131)</f>
        <v>0</v>
      </c>
      <c r="M131" s="178">
        <f t="shared" si="14"/>
        <v>0</v>
      </c>
      <c r="N131" s="558"/>
      <c r="O131" s="601"/>
      <c r="P131" s="707"/>
      <c r="Q131" s="184"/>
      <c r="R131" s="731"/>
      <c r="S131" s="184"/>
      <c r="T131" s="731"/>
      <c r="U131" s="184"/>
      <c r="V131" s="731"/>
      <c r="W131" s="186"/>
      <c r="X131" s="780"/>
      <c r="Y131" s="662"/>
      <c r="Z131" s="797"/>
      <c r="AA131" s="186"/>
      <c r="AB131" s="823"/>
      <c r="AC131" s="184"/>
      <c r="AD131" s="731"/>
      <c r="AE131" s="602"/>
      <c r="AF131" s="823"/>
      <c r="AG131" s="601"/>
      <c r="AH131" s="707"/>
      <c r="AI131" s="184"/>
      <c r="AJ131" s="731"/>
      <c r="AK131" s="186"/>
      <c r="AL131" s="823"/>
      <c r="AM131" s="502"/>
      <c r="AN131" s="1389"/>
      <c r="AO131" s="1113">
        <v>1</v>
      </c>
      <c r="AP131" s="909"/>
      <c r="AQ131" s="185"/>
      <c r="AR131" s="823"/>
      <c r="AS131" s="184"/>
      <c r="AT131" s="731"/>
      <c r="AU131" s="184"/>
      <c r="AV131" s="823"/>
      <c r="AW131" s="184"/>
      <c r="AX131" s="945"/>
      <c r="AY131" s="186"/>
      <c r="AZ131" s="707"/>
      <c r="BA131" s="503">
        <v>1</v>
      </c>
      <c r="BB131" s="909"/>
      <c r="BC131" s="184"/>
      <c r="BD131" s="823"/>
      <c r="BE131" s="184"/>
      <c r="BF131" s="990"/>
      <c r="BG131" s="186"/>
      <c r="BH131" s="707"/>
      <c r="BI131" s="184"/>
      <c r="BJ131" s="731"/>
      <c r="BK131" s="184"/>
      <c r="BL131" s="823"/>
      <c r="BM131" s="184"/>
      <c r="BN131" s="945"/>
      <c r="BO131" s="502"/>
      <c r="BP131" s="1112"/>
      <c r="BQ131" s="1121">
        <v>1</v>
      </c>
      <c r="BR131" s="1122"/>
      <c r="BS131" s="504">
        <v>1</v>
      </c>
      <c r="BT131" s="1116"/>
      <c r="BU131" s="184"/>
      <c r="BV131" s="823"/>
      <c r="BW131" s="185"/>
      <c r="BX131" s="1074"/>
    </row>
    <row r="132" spans="1:231" s="5" customFormat="1" ht="30" customHeight="1" x14ac:dyDescent="0.25">
      <c r="A132" s="55"/>
      <c r="B132" s="282" t="s">
        <v>216</v>
      </c>
      <c r="C132" s="283"/>
      <c r="D132" s="283"/>
      <c r="E132" s="283"/>
      <c r="F132" s="284"/>
      <c r="G132" s="285" t="s">
        <v>327</v>
      </c>
      <c r="H132" s="285" t="s">
        <v>328</v>
      </c>
      <c r="I132" s="286"/>
      <c r="J132" s="287">
        <f>SUM(J133,J136)</f>
        <v>0.1</v>
      </c>
      <c r="K132" s="288">
        <f>SUM(K133,K136)/2</f>
        <v>1</v>
      </c>
      <c r="L132" s="288">
        <f>SUM(L133,L136)/2</f>
        <v>0</v>
      </c>
      <c r="M132" s="289">
        <f t="shared" si="14"/>
        <v>0</v>
      </c>
      <c r="N132" s="182"/>
      <c r="O132" s="305"/>
      <c r="P132" s="708"/>
      <c r="Q132" s="307"/>
      <c r="R132" s="732"/>
      <c r="S132" s="307"/>
      <c r="T132" s="732"/>
      <c r="U132" s="307"/>
      <c r="V132" s="732"/>
      <c r="W132" s="306"/>
      <c r="X132" s="781"/>
      <c r="Y132" s="311"/>
      <c r="Z132" s="798"/>
      <c r="AA132" s="306"/>
      <c r="AB132" s="824"/>
      <c r="AC132" s="311"/>
      <c r="AD132" s="798"/>
      <c r="AE132" s="308"/>
      <c r="AF132" s="824"/>
      <c r="AG132" s="310"/>
      <c r="AH132" s="708"/>
      <c r="AI132" s="307"/>
      <c r="AJ132" s="1080"/>
      <c r="AK132" s="306"/>
      <c r="AL132" s="1231"/>
      <c r="AM132" s="307"/>
      <c r="AN132" s="1390"/>
      <c r="AO132" s="310"/>
      <c r="AP132" s="781"/>
      <c r="AQ132" s="309"/>
      <c r="AR132" s="824"/>
      <c r="AS132" s="311"/>
      <c r="AT132" s="798"/>
      <c r="AU132" s="311"/>
      <c r="AV132" s="924"/>
      <c r="AW132" s="311"/>
      <c r="AX132" s="946"/>
      <c r="AY132" s="313"/>
      <c r="AZ132" s="954"/>
      <c r="BA132" s="311"/>
      <c r="BB132" s="798"/>
      <c r="BC132" s="311"/>
      <c r="BD132" s="824"/>
      <c r="BE132" s="307"/>
      <c r="BF132" s="991"/>
      <c r="BG132" s="306"/>
      <c r="BH132" s="708"/>
      <c r="BI132" s="307"/>
      <c r="BJ132" s="732"/>
      <c r="BK132" s="307"/>
      <c r="BL132" s="824"/>
      <c r="BM132" s="307"/>
      <c r="BN132" s="1007"/>
      <c r="BO132" s="313"/>
      <c r="BP132" s="1021"/>
      <c r="BQ132" s="314"/>
      <c r="BR132" s="1047"/>
      <c r="BS132" s="313"/>
      <c r="BT132" s="798"/>
      <c r="BU132" s="311"/>
      <c r="BV132" s="924"/>
      <c r="BW132" s="312"/>
      <c r="BX132" s="107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</row>
    <row r="133" spans="1:231" s="5" customFormat="1" ht="30" customHeight="1" x14ac:dyDescent="0.25">
      <c r="A133" s="55"/>
      <c r="B133" s="290"/>
      <c r="C133" s="291" t="s">
        <v>217</v>
      </c>
      <c r="D133" s="291" t="s">
        <v>44</v>
      </c>
      <c r="E133" s="291"/>
      <c r="F133" s="292"/>
      <c r="G133" s="293" t="s">
        <v>261</v>
      </c>
      <c r="H133" s="293" t="s">
        <v>75</v>
      </c>
      <c r="I133" s="293"/>
      <c r="J133" s="294">
        <f>SUM(J134:J135)</f>
        <v>0.05</v>
      </c>
      <c r="K133" s="295">
        <f>SUM(K134:K135)/2</f>
        <v>1</v>
      </c>
      <c r="L133" s="295">
        <f>SUM(L134:L135)/2</f>
        <v>0</v>
      </c>
      <c r="M133" s="296">
        <f t="shared" si="14"/>
        <v>0</v>
      </c>
      <c r="N133" s="139"/>
      <c r="O133" s="315"/>
      <c r="P133" s="709"/>
      <c r="Q133" s="317"/>
      <c r="R133" s="733"/>
      <c r="S133" s="317"/>
      <c r="T133" s="733"/>
      <c r="U133" s="317"/>
      <c r="V133" s="733"/>
      <c r="W133" s="316"/>
      <c r="X133" s="782"/>
      <c r="Y133" s="317"/>
      <c r="Z133" s="733"/>
      <c r="AA133" s="316"/>
      <c r="AB133" s="825"/>
      <c r="AC133" s="317"/>
      <c r="AD133" s="733"/>
      <c r="AE133" s="318"/>
      <c r="AF133" s="825"/>
      <c r="AG133" s="315"/>
      <c r="AH133" s="709"/>
      <c r="AI133" s="317"/>
      <c r="AJ133" s="727"/>
      <c r="AK133" s="316"/>
      <c r="AL133" s="884"/>
      <c r="AM133" s="317"/>
      <c r="AN133" s="899"/>
      <c r="AO133" s="315"/>
      <c r="AP133" s="782"/>
      <c r="AQ133" s="320"/>
      <c r="AR133" s="825"/>
      <c r="AS133" s="317"/>
      <c r="AT133" s="733"/>
      <c r="AU133" s="317"/>
      <c r="AV133" s="825"/>
      <c r="AW133" s="317"/>
      <c r="AX133" s="947"/>
      <c r="AY133" s="316"/>
      <c r="AZ133" s="709"/>
      <c r="BA133" s="317"/>
      <c r="BB133" s="733"/>
      <c r="BC133" s="317"/>
      <c r="BD133" s="825"/>
      <c r="BE133" s="317"/>
      <c r="BF133" s="992"/>
      <c r="BG133" s="316"/>
      <c r="BH133" s="709"/>
      <c r="BI133" s="317"/>
      <c r="BJ133" s="733"/>
      <c r="BK133" s="317"/>
      <c r="BL133" s="825"/>
      <c r="BM133" s="317"/>
      <c r="BN133" s="947"/>
      <c r="BO133" s="316"/>
      <c r="BP133" s="782"/>
      <c r="BQ133" s="319"/>
      <c r="BR133" s="1048"/>
      <c r="BS133" s="316"/>
      <c r="BT133" s="733"/>
      <c r="BU133" s="317"/>
      <c r="BV133" s="825"/>
      <c r="BW133" s="320"/>
      <c r="BX133" s="1076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</row>
    <row r="134" spans="1:231" s="5" customFormat="1" ht="30" customHeight="1" x14ac:dyDescent="0.25">
      <c r="A134" s="55"/>
      <c r="B134" s="297"/>
      <c r="C134" s="536"/>
      <c r="D134" s="536" t="s">
        <v>218</v>
      </c>
      <c r="E134" s="536"/>
      <c r="F134" s="529"/>
      <c r="G134" s="544" t="s">
        <v>261</v>
      </c>
      <c r="H134" s="544" t="s">
        <v>262</v>
      </c>
      <c r="I134" s="224"/>
      <c r="J134" s="559">
        <v>0.02</v>
      </c>
      <c r="K134" s="537">
        <v>1</v>
      </c>
      <c r="L134" s="537">
        <f>SUM(R134,T134,V134,X134,Z134,AB134,AD134,AF134,AH134,AJ134,AL134,AN134,AP134,AR134,AT134,AV134,AX134,AZ134,BB134,BD134,BF134,BH134,BJ134,BL134,BN134,BP134,BR134)/SUM(Q134,S134,U134,W134,Y134,AA134,AC134,AE134,AG134,AI134,AK134,AM134,AO134,AQ134,AS134,AU134,AW134,AY134,BA134,BC134,BE134,BG134,BI134,BK134,BM134,BO134,BQ134)</f>
        <v>0</v>
      </c>
      <c r="M134" s="263">
        <f t="shared" si="14"/>
        <v>0</v>
      </c>
      <c r="N134" s="526"/>
      <c r="O134" s="315"/>
      <c r="P134" s="709"/>
      <c r="Q134" s="317"/>
      <c r="R134" s="733"/>
      <c r="S134" s="317"/>
      <c r="T134" s="733"/>
      <c r="U134" s="317"/>
      <c r="V134" s="733"/>
      <c r="W134" s="316"/>
      <c r="X134" s="782"/>
      <c r="Y134" s="317"/>
      <c r="Z134" s="733"/>
      <c r="AA134" s="316"/>
      <c r="AB134" s="825"/>
      <c r="AC134" s="321"/>
      <c r="AD134" s="836"/>
      <c r="AE134" s="335"/>
      <c r="AF134" s="853"/>
      <c r="AG134" s="322"/>
      <c r="AH134" s="874"/>
      <c r="AI134" s="324"/>
      <c r="AJ134" s="745"/>
      <c r="AK134" s="331"/>
      <c r="AL134" s="818"/>
      <c r="AM134" s="324"/>
      <c r="AN134" s="913"/>
      <c r="AO134" s="327">
        <v>0.25</v>
      </c>
      <c r="AP134" s="761"/>
      <c r="AQ134" s="329">
        <v>0.25</v>
      </c>
      <c r="AR134" s="811"/>
      <c r="AS134" s="330">
        <v>0.25</v>
      </c>
      <c r="AT134" s="744"/>
      <c r="AU134" s="330">
        <v>0.25</v>
      </c>
      <c r="AV134" s="811"/>
      <c r="AW134" s="324"/>
      <c r="AX134" s="942"/>
      <c r="AY134" s="331"/>
      <c r="AZ134" s="950"/>
      <c r="BA134" s="324"/>
      <c r="BB134" s="882"/>
      <c r="BC134" s="324"/>
      <c r="BD134" s="808"/>
      <c r="BE134" s="324"/>
      <c r="BF134" s="985"/>
      <c r="BG134" s="331"/>
      <c r="BH134" s="950"/>
      <c r="BI134" s="324"/>
      <c r="BJ134" s="882"/>
      <c r="BK134" s="324"/>
      <c r="BL134" s="808"/>
      <c r="BM134" s="324"/>
      <c r="BN134" s="942"/>
      <c r="BO134" s="331"/>
      <c r="BP134" s="768"/>
      <c r="BQ134" s="332"/>
      <c r="BR134" s="1049"/>
      <c r="BS134" s="331"/>
      <c r="BT134" s="882"/>
      <c r="BU134" s="324"/>
      <c r="BV134" s="808"/>
      <c r="BW134" s="325"/>
      <c r="BX134" s="1077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55"/>
      <c r="CZ134" s="55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/>
      <c r="HJ134" s="55"/>
      <c r="HK134" s="55"/>
      <c r="HL134" s="55"/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</row>
    <row r="135" spans="1:231" s="5" customFormat="1" ht="30" customHeight="1" x14ac:dyDescent="0.25">
      <c r="A135" s="55"/>
      <c r="B135" s="297"/>
      <c r="C135" s="536"/>
      <c r="D135" s="560" t="s">
        <v>219</v>
      </c>
      <c r="E135" s="560"/>
      <c r="F135" s="529"/>
      <c r="G135" s="544" t="s">
        <v>263</v>
      </c>
      <c r="H135" s="544" t="s">
        <v>75</v>
      </c>
      <c r="I135" s="224"/>
      <c r="J135" s="559">
        <v>0.03</v>
      </c>
      <c r="K135" s="537">
        <v>1</v>
      </c>
      <c r="L135" s="537">
        <f>SUM(R135,T135,V135,X135,Z135,AB135,AD135,AF135,AH135,AJ135,AL135,AN135,AP135,AR135,AT135,AV135,AX135,AZ135,BB135,BD135,BF135,BH135,BJ135,BL135,BN135,BP135,BR135)/SUM(Q135,S135,U135,W135,Y135,AA135,AC135,AE135,AG135,AI135,AK135,AM135,AO135,AQ135,AS135,AU135,AW135,AY135,BA135,BC135,BE135,BG135,BI135,BK135,BM135,BO135,BQ135)</f>
        <v>0</v>
      </c>
      <c r="M135" s="263">
        <f t="shared" si="14"/>
        <v>0</v>
      </c>
      <c r="N135" s="526"/>
      <c r="O135" s="315"/>
      <c r="P135" s="709"/>
      <c r="Q135" s="317"/>
      <c r="R135" s="733"/>
      <c r="S135" s="317"/>
      <c r="T135" s="733"/>
      <c r="U135" s="317"/>
      <c r="V135" s="733"/>
      <c r="W135" s="316"/>
      <c r="X135" s="782"/>
      <c r="Y135" s="317"/>
      <c r="Z135" s="733"/>
      <c r="AA135" s="316"/>
      <c r="AB135" s="825"/>
      <c r="AC135" s="321"/>
      <c r="AD135" s="836"/>
      <c r="AE135" s="335"/>
      <c r="AF135" s="853"/>
      <c r="AG135" s="333"/>
      <c r="AH135" s="875"/>
      <c r="AI135" s="321"/>
      <c r="AJ135" s="836"/>
      <c r="AK135" s="334"/>
      <c r="AL135" s="853"/>
      <c r="AM135" s="321"/>
      <c r="AN135" s="917"/>
      <c r="AO135" s="333"/>
      <c r="AP135" s="917"/>
      <c r="AQ135" s="320"/>
      <c r="AR135" s="808"/>
      <c r="AS135" s="324"/>
      <c r="AT135" s="882"/>
      <c r="AU135" s="324"/>
      <c r="AV135" s="808"/>
      <c r="AW135" s="324"/>
      <c r="AX135" s="942"/>
      <c r="AY135" s="336">
        <v>0.05</v>
      </c>
      <c r="AZ135" s="694"/>
      <c r="BA135" s="330">
        <v>0.1</v>
      </c>
      <c r="BB135" s="744"/>
      <c r="BC135" s="330">
        <v>0.1</v>
      </c>
      <c r="BD135" s="811"/>
      <c r="BE135" s="330">
        <v>0.2</v>
      </c>
      <c r="BF135" s="993"/>
      <c r="BG135" s="336">
        <v>0.2</v>
      </c>
      <c r="BH135" s="694"/>
      <c r="BI135" s="330">
        <v>0.1</v>
      </c>
      <c r="BJ135" s="744"/>
      <c r="BK135" s="330">
        <v>0.1</v>
      </c>
      <c r="BL135" s="811"/>
      <c r="BM135" s="330">
        <v>0.1</v>
      </c>
      <c r="BN135" s="844"/>
      <c r="BO135" s="336">
        <v>0.05</v>
      </c>
      <c r="BP135" s="761"/>
      <c r="BQ135" s="332"/>
      <c r="BR135" s="1049"/>
      <c r="BS135" s="331"/>
      <c r="BT135" s="882"/>
      <c r="BU135" s="324"/>
      <c r="BV135" s="808"/>
      <c r="BW135" s="325"/>
      <c r="BX135" s="1077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</row>
    <row r="136" spans="1:231" s="5" customFormat="1" ht="30" customHeight="1" thickBot="1" x14ac:dyDescent="0.3">
      <c r="A136" s="55"/>
      <c r="B136" s="298"/>
      <c r="C136" s="299" t="s">
        <v>220</v>
      </c>
      <c r="D136" s="299" t="s">
        <v>45</v>
      </c>
      <c r="E136" s="299"/>
      <c r="F136" s="300"/>
      <c r="G136" s="301" t="s">
        <v>264</v>
      </c>
      <c r="H136" s="301" t="s">
        <v>265</v>
      </c>
      <c r="I136" s="301"/>
      <c r="J136" s="302">
        <v>0.05</v>
      </c>
      <c r="K136" s="303">
        <v>1</v>
      </c>
      <c r="L136" s="303">
        <f>SUM(R136,T136,V136,X136,Z136,AB136,AD136,AF136,AH136,AJ136,AL136,AN136,AP136,AR136,AT136,AV136,AX136,AZ136,BB136,BD136,BF136,BH136,BJ136,BL136,BN136,BP136,BR136)/SUM(Q136,S136,U136,W136,Y136,AA136,AC136,AE136,AG136,AI136,AK136,AM136,AO136,AQ136,AS136,AU136,AW136,AY136,BA136,BC136,BE136,BG136,BI136,BK136,BM136,BO136,BQ136)</f>
        <v>0</v>
      </c>
      <c r="M136" s="304">
        <f t="shared" si="14"/>
        <v>0</v>
      </c>
      <c r="N136" s="187"/>
      <c r="O136" s="337"/>
      <c r="P136" s="687"/>
      <c r="Q136" s="339"/>
      <c r="R136" s="734"/>
      <c r="S136" s="339"/>
      <c r="T136" s="734"/>
      <c r="U136" s="339"/>
      <c r="V136" s="734"/>
      <c r="W136" s="338"/>
      <c r="X136" s="783"/>
      <c r="Y136" s="339"/>
      <c r="Z136" s="734"/>
      <c r="AA136" s="338"/>
      <c r="AB136" s="826"/>
      <c r="AC136" s="340"/>
      <c r="AD136" s="837"/>
      <c r="AE136" s="343"/>
      <c r="AF136" s="854"/>
      <c r="AG136" s="341"/>
      <c r="AH136" s="876"/>
      <c r="AI136" s="340"/>
      <c r="AJ136" s="837"/>
      <c r="AK136" s="342"/>
      <c r="AL136" s="854"/>
      <c r="AM136" s="340"/>
      <c r="AN136" s="918"/>
      <c r="AO136" s="341"/>
      <c r="AP136" s="918"/>
      <c r="AQ136" s="344"/>
      <c r="AR136" s="826"/>
      <c r="AS136" s="339"/>
      <c r="AT136" s="734"/>
      <c r="AU136" s="339"/>
      <c r="AV136" s="826"/>
      <c r="AW136" s="339"/>
      <c r="AX136" s="948"/>
      <c r="AY136" s="345">
        <v>0.05</v>
      </c>
      <c r="AZ136" s="955"/>
      <c r="BA136" s="346">
        <v>0.1</v>
      </c>
      <c r="BB136" s="959"/>
      <c r="BC136" s="346">
        <v>0.1</v>
      </c>
      <c r="BD136" s="961"/>
      <c r="BE136" s="346">
        <v>0.2</v>
      </c>
      <c r="BF136" s="994"/>
      <c r="BG136" s="345">
        <v>0.2</v>
      </c>
      <c r="BH136" s="955"/>
      <c r="BI136" s="346">
        <v>0.1</v>
      </c>
      <c r="BJ136" s="959"/>
      <c r="BK136" s="346">
        <v>0.1</v>
      </c>
      <c r="BL136" s="961"/>
      <c r="BM136" s="346">
        <v>0.1</v>
      </c>
      <c r="BN136" s="1008"/>
      <c r="BO136" s="345">
        <v>0.05</v>
      </c>
      <c r="BP136" s="1022"/>
      <c r="BQ136" s="663"/>
      <c r="BR136" s="1050"/>
      <c r="BS136" s="338"/>
      <c r="BT136" s="734"/>
      <c r="BU136" s="339"/>
      <c r="BV136" s="826"/>
      <c r="BW136" s="344"/>
      <c r="BX136" s="1078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</row>
    <row r="137" spans="1:231" s="5" customFormat="1" ht="21.75" customHeight="1" x14ac:dyDescent="0.25">
      <c r="A137" s="55"/>
      <c r="B137" s="56"/>
      <c r="C137" s="55"/>
      <c r="D137" s="55"/>
      <c r="E137" s="55"/>
      <c r="F137" s="55"/>
      <c r="G137" s="57"/>
      <c r="H137" s="57"/>
      <c r="I137" s="58"/>
      <c r="J137" s="59"/>
      <c r="K137" s="74"/>
      <c r="L137" s="78"/>
      <c r="M137" s="83"/>
      <c r="N137" s="58"/>
      <c r="O137" s="60"/>
      <c r="P137" s="710"/>
      <c r="Q137" s="60"/>
      <c r="R137" s="710"/>
      <c r="S137" s="60"/>
      <c r="T137" s="710"/>
      <c r="U137" s="60"/>
      <c r="V137" s="710"/>
      <c r="W137" s="60"/>
      <c r="X137" s="710"/>
      <c r="Y137" s="189"/>
      <c r="Z137" s="799"/>
      <c r="AA137" s="55"/>
      <c r="AB137" s="827"/>
      <c r="AC137" s="55"/>
      <c r="AD137" s="827"/>
      <c r="AE137" s="55"/>
      <c r="AF137" s="827"/>
      <c r="AG137" s="55"/>
      <c r="AH137" s="827"/>
      <c r="AI137" s="55"/>
      <c r="AJ137" s="827"/>
      <c r="AK137" s="55"/>
      <c r="AL137" s="827"/>
      <c r="AM137" s="55"/>
      <c r="AN137" s="827"/>
      <c r="AO137" s="55"/>
      <c r="AP137" s="827"/>
      <c r="AQ137" s="55"/>
      <c r="AR137" s="827"/>
      <c r="AS137" s="55"/>
      <c r="AT137" s="827"/>
      <c r="AU137" s="55"/>
      <c r="AV137" s="827"/>
      <c r="AW137" s="55"/>
      <c r="AX137" s="827"/>
      <c r="AY137" s="55"/>
      <c r="AZ137" s="827"/>
      <c r="BA137" s="55"/>
      <c r="BB137" s="827"/>
      <c r="BC137" s="55"/>
      <c r="BD137" s="827"/>
      <c r="BE137" s="55"/>
      <c r="BF137" s="827"/>
      <c r="BG137" s="55"/>
      <c r="BH137" s="827"/>
      <c r="BI137" s="55"/>
      <c r="BJ137" s="827"/>
      <c r="BK137" s="55"/>
      <c r="BL137" s="827"/>
      <c r="BM137" s="55"/>
      <c r="BN137" s="827"/>
      <c r="BO137" s="55"/>
      <c r="BP137" s="827"/>
      <c r="BQ137" s="55"/>
      <c r="BR137" s="827"/>
      <c r="BS137" s="55"/>
      <c r="BT137" s="827"/>
      <c r="BU137" s="55"/>
      <c r="BV137" s="827"/>
      <c r="BW137" s="55"/>
      <c r="BX137" s="827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</row>
    <row r="138" spans="1:231" s="5" customFormat="1" ht="22.15" customHeight="1" x14ac:dyDescent="0.25">
      <c r="A138" s="55"/>
      <c r="B138" s="56"/>
      <c r="C138" s="55"/>
      <c r="D138" s="55"/>
      <c r="E138" s="55"/>
      <c r="F138" s="55"/>
      <c r="G138" s="57"/>
      <c r="H138" s="57"/>
      <c r="I138" s="58"/>
      <c r="J138" s="59"/>
      <c r="K138" s="74"/>
      <c r="L138" s="78"/>
      <c r="M138" s="83"/>
      <c r="N138" s="58"/>
      <c r="O138" s="60"/>
      <c r="P138" s="710"/>
      <c r="Q138" s="60"/>
      <c r="R138" s="710"/>
      <c r="S138" s="60"/>
      <c r="T138" s="710"/>
      <c r="U138" s="60"/>
      <c r="V138" s="710"/>
      <c r="W138" s="60"/>
      <c r="X138" s="710"/>
      <c r="Y138" s="189"/>
      <c r="Z138" s="799"/>
      <c r="AA138" s="55"/>
      <c r="AB138" s="827"/>
      <c r="AC138" s="55"/>
      <c r="AD138" s="827"/>
      <c r="AE138" s="55"/>
      <c r="AF138" s="827"/>
      <c r="AG138" s="55"/>
      <c r="AH138" s="827"/>
      <c r="AI138" s="55"/>
      <c r="AJ138" s="827"/>
      <c r="AK138" s="55"/>
      <c r="AL138" s="827"/>
      <c r="AM138" s="55"/>
      <c r="AN138" s="827"/>
      <c r="AO138" s="55"/>
      <c r="AP138" s="827"/>
      <c r="AQ138" s="55"/>
      <c r="AR138" s="827"/>
      <c r="AS138" s="55"/>
      <c r="AT138" s="827"/>
      <c r="AU138" s="55"/>
      <c r="AV138" s="827"/>
      <c r="AW138" s="55"/>
      <c r="AX138" s="827"/>
      <c r="AY138" s="55"/>
      <c r="AZ138" s="827"/>
      <c r="BA138" s="55"/>
      <c r="BB138" s="827"/>
      <c r="BC138" s="55"/>
      <c r="BD138" s="827"/>
      <c r="BE138" s="55"/>
      <c r="BF138" s="827"/>
      <c r="BG138" s="55"/>
      <c r="BH138" s="827"/>
      <c r="BI138" s="55"/>
      <c r="BJ138" s="827"/>
      <c r="BK138" s="55"/>
      <c r="BL138" s="827"/>
      <c r="BM138" s="55"/>
      <c r="BN138" s="827"/>
      <c r="BO138" s="55"/>
      <c r="BP138" s="827"/>
      <c r="BQ138" s="55"/>
      <c r="BR138" s="827"/>
      <c r="BS138" s="55"/>
      <c r="BT138" s="827"/>
      <c r="BU138" s="55"/>
      <c r="BV138" s="827"/>
      <c r="BW138" s="55"/>
      <c r="BX138" s="827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H138" s="55"/>
      <c r="DI138" s="5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G138" s="55"/>
      <c r="EH138" s="55"/>
      <c r="EI138" s="55"/>
      <c r="EJ138" s="55"/>
      <c r="EK138" s="55"/>
      <c r="EL138" s="55"/>
      <c r="EM138" s="55"/>
      <c r="EN138" s="55"/>
      <c r="EO138" s="55"/>
      <c r="EP138" s="55"/>
      <c r="EQ138" s="55"/>
      <c r="ER138" s="55"/>
      <c r="ES138" s="55"/>
      <c r="ET138" s="5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55"/>
      <c r="FK138" s="55"/>
      <c r="FL138" s="55"/>
      <c r="FM138" s="55"/>
      <c r="FN138" s="55"/>
      <c r="FO138" s="55"/>
      <c r="FP138" s="55"/>
      <c r="FQ138" s="55"/>
      <c r="FR138" s="55"/>
      <c r="FS138" s="55"/>
      <c r="FT138" s="55"/>
      <c r="FU138" s="55"/>
      <c r="FV138" s="55"/>
      <c r="FW138" s="55"/>
      <c r="FX138" s="55"/>
      <c r="FY138" s="55"/>
      <c r="FZ138" s="55"/>
      <c r="GA138" s="55"/>
      <c r="GB138" s="55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GW138" s="55"/>
      <c r="GX138" s="55"/>
      <c r="GY138" s="55"/>
      <c r="GZ138" s="55"/>
      <c r="HA138" s="55"/>
      <c r="HB138" s="55"/>
      <c r="HC138" s="55"/>
      <c r="HD138" s="55"/>
      <c r="HE138" s="55"/>
      <c r="HF138" s="55"/>
      <c r="HG138" s="55"/>
      <c r="HH138" s="55"/>
      <c r="HI138" s="55"/>
      <c r="HJ138" s="55"/>
      <c r="HK138" s="55"/>
      <c r="HL138" s="55"/>
      <c r="HM138" s="55"/>
      <c r="HN138" s="55"/>
      <c r="HO138" s="55"/>
      <c r="HP138" s="55"/>
      <c r="HQ138" s="55"/>
      <c r="HR138" s="55"/>
      <c r="HS138" s="55"/>
      <c r="HT138" s="55"/>
      <c r="HU138" s="55"/>
      <c r="HV138" s="55"/>
      <c r="HW138" s="55"/>
    </row>
    <row r="139" spans="1:231" s="5" customFormat="1" ht="22.15" customHeight="1" x14ac:dyDescent="0.25">
      <c r="A139" s="55"/>
      <c r="B139" s="56"/>
      <c r="C139" s="55"/>
      <c r="D139" s="55"/>
      <c r="E139" s="55"/>
      <c r="F139" s="55"/>
      <c r="G139" s="57"/>
      <c r="H139" s="57"/>
      <c r="I139" s="58"/>
      <c r="J139" s="59"/>
      <c r="K139" s="74"/>
      <c r="L139" s="78"/>
      <c r="M139" s="83"/>
      <c r="N139" s="58"/>
      <c r="O139" s="60"/>
      <c r="P139" s="710"/>
      <c r="Q139" s="60"/>
      <c r="R139" s="710"/>
      <c r="S139" s="60"/>
      <c r="T139" s="710"/>
      <c r="U139" s="60"/>
      <c r="V139" s="710"/>
      <c r="W139" s="60"/>
      <c r="X139" s="710"/>
      <c r="Y139" s="189"/>
      <c r="Z139" s="799"/>
      <c r="AA139" s="55"/>
      <c r="AB139" s="827"/>
      <c r="AC139" s="55"/>
      <c r="AD139" s="827"/>
      <c r="AE139" s="55"/>
      <c r="AF139" s="827"/>
      <c r="AG139" s="55"/>
      <c r="AH139" s="827"/>
      <c r="AI139" s="55"/>
      <c r="AJ139" s="827"/>
      <c r="AK139" s="55"/>
      <c r="AL139" s="827"/>
      <c r="AM139" s="55"/>
      <c r="AN139" s="827"/>
      <c r="AO139" s="55"/>
      <c r="AP139" s="827"/>
      <c r="AQ139" s="55"/>
      <c r="AR139" s="827"/>
      <c r="AS139" s="55"/>
      <c r="AT139" s="827"/>
      <c r="AU139" s="55"/>
      <c r="AV139" s="827"/>
      <c r="AW139" s="55"/>
      <c r="AX139" s="827"/>
      <c r="AY139" s="55"/>
      <c r="AZ139" s="827"/>
      <c r="BA139" s="55"/>
      <c r="BB139" s="827"/>
      <c r="BC139" s="55"/>
      <c r="BD139" s="827"/>
      <c r="BE139" s="55"/>
      <c r="BF139" s="827"/>
      <c r="BG139" s="55"/>
      <c r="BH139" s="827"/>
      <c r="BI139" s="55"/>
      <c r="BJ139" s="827"/>
      <c r="BK139" s="55"/>
      <c r="BL139" s="827"/>
      <c r="BM139" s="55"/>
      <c r="BN139" s="827"/>
      <c r="BO139" s="55"/>
      <c r="BP139" s="827"/>
      <c r="BQ139" s="55"/>
      <c r="BR139" s="827"/>
      <c r="BS139" s="55"/>
      <c r="BT139" s="827"/>
      <c r="BU139" s="55"/>
      <c r="BV139" s="827"/>
      <c r="BW139" s="55"/>
      <c r="BX139" s="827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  <c r="CV139" s="55"/>
      <c r="CW139" s="55"/>
      <c r="CX139" s="55"/>
      <c r="CY139" s="55"/>
      <c r="CZ139" s="55"/>
      <c r="DA139" s="55"/>
      <c r="DB139" s="55"/>
      <c r="DC139" s="55"/>
      <c r="DD139" s="55"/>
      <c r="DE139" s="55"/>
      <c r="DF139" s="55"/>
      <c r="DG139" s="55"/>
      <c r="DH139" s="55"/>
      <c r="DI139" s="5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  <c r="DW139" s="55"/>
      <c r="DX139" s="55"/>
      <c r="DY139" s="55"/>
      <c r="DZ139" s="55"/>
      <c r="EA139" s="55"/>
      <c r="EB139" s="55"/>
      <c r="EC139" s="55"/>
      <c r="ED139" s="55"/>
      <c r="EE139" s="55"/>
      <c r="EF139" s="55"/>
      <c r="EG139" s="55"/>
      <c r="EH139" s="55"/>
      <c r="EI139" s="55"/>
      <c r="EJ139" s="55"/>
      <c r="EK139" s="55"/>
      <c r="EL139" s="55"/>
      <c r="EM139" s="55"/>
      <c r="EN139" s="55"/>
      <c r="EO139" s="55"/>
      <c r="EP139" s="55"/>
      <c r="EQ139" s="55"/>
      <c r="ER139" s="55"/>
      <c r="ES139" s="55"/>
      <c r="ET139" s="55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55"/>
      <c r="FK139" s="55"/>
      <c r="FL139" s="55"/>
      <c r="FM139" s="55"/>
      <c r="FN139" s="55"/>
      <c r="FO139" s="55"/>
      <c r="FP139" s="55"/>
      <c r="FQ139" s="55"/>
      <c r="FR139" s="55"/>
      <c r="FS139" s="55"/>
      <c r="FT139" s="55"/>
      <c r="FU139" s="55"/>
      <c r="FV139" s="55"/>
      <c r="FW139" s="55"/>
      <c r="FX139" s="55"/>
      <c r="FY139" s="55"/>
      <c r="FZ139" s="55"/>
      <c r="GA139" s="55"/>
      <c r="GB139" s="55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GW139" s="55"/>
      <c r="GX139" s="55"/>
      <c r="GY139" s="55"/>
      <c r="GZ139" s="55"/>
      <c r="HA139" s="55"/>
      <c r="HB139" s="55"/>
      <c r="HC139" s="55"/>
      <c r="HD139" s="55"/>
      <c r="HE139" s="55"/>
      <c r="HF139" s="55"/>
      <c r="HG139" s="55"/>
      <c r="HH139" s="55"/>
      <c r="HI139" s="55"/>
      <c r="HJ139" s="55"/>
      <c r="HK139" s="55"/>
      <c r="HL139" s="55"/>
      <c r="HM139" s="55"/>
      <c r="HN139" s="55"/>
      <c r="HO139" s="55"/>
      <c r="HP139" s="55"/>
      <c r="HQ139" s="55"/>
      <c r="HR139" s="55"/>
      <c r="HS139" s="55"/>
      <c r="HT139" s="55"/>
      <c r="HU139" s="55"/>
      <c r="HV139" s="55"/>
      <c r="HW139" s="55"/>
    </row>
    <row r="140" spans="1:231" s="5" customFormat="1" ht="22.15" customHeight="1" x14ac:dyDescent="0.25">
      <c r="A140" s="55"/>
      <c r="B140" s="56"/>
      <c r="C140" s="55"/>
      <c r="D140" s="55"/>
      <c r="E140" s="55"/>
      <c r="F140" s="55"/>
      <c r="G140" s="57"/>
      <c r="H140" s="57"/>
      <c r="I140" s="58"/>
      <c r="J140" s="59"/>
      <c r="K140" s="74"/>
      <c r="L140" s="78"/>
      <c r="M140" s="83"/>
      <c r="N140" s="58"/>
      <c r="O140" s="60"/>
      <c r="P140" s="710"/>
      <c r="Q140" s="60"/>
      <c r="R140" s="710"/>
      <c r="S140" s="60"/>
      <c r="T140" s="710"/>
      <c r="U140" s="60"/>
      <c r="V140" s="710"/>
      <c r="W140" s="60"/>
      <c r="X140" s="710"/>
      <c r="Y140" s="189"/>
      <c r="Z140" s="799"/>
      <c r="AA140" s="55"/>
      <c r="AB140" s="827"/>
      <c r="AC140" s="55"/>
      <c r="AD140" s="827"/>
      <c r="AE140" s="55"/>
      <c r="AF140" s="827"/>
      <c r="AG140" s="55"/>
      <c r="AH140" s="827"/>
      <c r="AI140" s="55"/>
      <c r="AJ140" s="827"/>
      <c r="AK140" s="55"/>
      <c r="AL140" s="827"/>
      <c r="AM140" s="55"/>
      <c r="AN140" s="827"/>
      <c r="AO140" s="55"/>
      <c r="AP140" s="827"/>
      <c r="AQ140" s="55"/>
      <c r="AR140" s="827"/>
      <c r="AS140" s="55"/>
      <c r="AT140" s="827"/>
      <c r="AU140" s="55"/>
      <c r="AV140" s="827"/>
      <c r="AW140" s="55"/>
      <c r="AX140" s="827"/>
      <c r="AY140" s="55"/>
      <c r="AZ140" s="827"/>
      <c r="BA140" s="55"/>
      <c r="BB140" s="827"/>
      <c r="BC140" s="55"/>
      <c r="BD140" s="827"/>
      <c r="BE140" s="55"/>
      <c r="BF140" s="827"/>
      <c r="BG140" s="55"/>
      <c r="BH140" s="827"/>
      <c r="BI140" s="55"/>
      <c r="BJ140" s="827"/>
      <c r="BK140" s="55"/>
      <c r="BL140" s="827"/>
      <c r="BM140" s="55"/>
      <c r="BN140" s="827"/>
      <c r="BO140" s="55"/>
      <c r="BP140" s="827"/>
      <c r="BQ140" s="55"/>
      <c r="BR140" s="827"/>
      <c r="BS140" s="55"/>
      <c r="BT140" s="827"/>
      <c r="BU140" s="55"/>
      <c r="BV140" s="827"/>
      <c r="BW140" s="55"/>
      <c r="BX140" s="827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5"/>
      <c r="DG140" s="55"/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5"/>
      <c r="DW140" s="55"/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5"/>
      <c r="EM140" s="55"/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5"/>
      <c r="FS140" s="55"/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5"/>
      <c r="GY140" s="55"/>
      <c r="GZ140" s="55"/>
      <c r="HA140" s="55"/>
      <c r="HB140" s="55"/>
      <c r="HC140" s="55"/>
      <c r="HD140" s="55"/>
      <c r="HE140" s="55"/>
      <c r="HF140" s="55"/>
      <c r="HG140" s="55"/>
      <c r="HH140" s="55"/>
      <c r="HI140" s="55"/>
      <c r="HJ140" s="55"/>
      <c r="HK140" s="55"/>
      <c r="HL140" s="55"/>
      <c r="HM140" s="55"/>
      <c r="HN140" s="55"/>
      <c r="HO140" s="55"/>
      <c r="HP140" s="55"/>
      <c r="HQ140" s="55"/>
      <c r="HR140" s="55"/>
      <c r="HS140" s="55"/>
      <c r="HT140" s="55"/>
      <c r="HU140" s="55"/>
      <c r="HV140" s="55"/>
      <c r="HW140" s="55"/>
    </row>
    <row r="141" spans="1:231" s="5" customFormat="1" ht="22.15" customHeight="1" x14ac:dyDescent="0.25">
      <c r="A141" s="55"/>
      <c r="B141" s="56"/>
      <c r="C141" s="55"/>
      <c r="D141" s="55"/>
      <c r="E141" s="55"/>
      <c r="F141" s="55"/>
      <c r="G141" s="57"/>
      <c r="H141" s="57"/>
      <c r="I141" s="58"/>
      <c r="J141" s="59"/>
      <c r="K141" s="74"/>
      <c r="L141" s="78"/>
      <c r="M141" s="83"/>
      <c r="N141" s="58"/>
      <c r="O141" s="60"/>
      <c r="P141" s="710"/>
      <c r="Q141" s="60"/>
      <c r="R141" s="710"/>
      <c r="S141" s="60"/>
      <c r="T141" s="710"/>
      <c r="U141" s="60"/>
      <c r="V141" s="710"/>
      <c r="W141" s="60"/>
      <c r="X141" s="710"/>
      <c r="Y141" s="189"/>
      <c r="Z141" s="799"/>
      <c r="AA141" s="55"/>
      <c r="AB141" s="827"/>
      <c r="AC141" s="55"/>
      <c r="AD141" s="827"/>
      <c r="AE141" s="55"/>
      <c r="AF141" s="827"/>
      <c r="AG141" s="55"/>
      <c r="AH141" s="827"/>
      <c r="AI141" s="55"/>
      <c r="AJ141" s="827"/>
      <c r="AK141" s="55"/>
      <c r="AL141" s="827"/>
      <c r="AM141" s="55"/>
      <c r="AN141" s="827"/>
      <c r="AO141" s="55"/>
      <c r="AP141" s="827"/>
      <c r="AQ141" s="55"/>
      <c r="AR141" s="827"/>
      <c r="AS141" s="55"/>
      <c r="AT141" s="827"/>
      <c r="AU141" s="55"/>
      <c r="AV141" s="827"/>
      <c r="AW141" s="55"/>
      <c r="AX141" s="827"/>
      <c r="AY141" s="55"/>
      <c r="AZ141" s="827"/>
      <c r="BA141" s="55"/>
      <c r="BB141" s="827"/>
      <c r="BC141" s="55"/>
      <c r="BD141" s="827"/>
      <c r="BE141" s="55"/>
      <c r="BF141" s="827"/>
      <c r="BG141" s="55"/>
      <c r="BH141" s="827"/>
      <c r="BI141" s="55"/>
      <c r="BJ141" s="827"/>
      <c r="BK141" s="55"/>
      <c r="BL141" s="827"/>
      <c r="BM141" s="55"/>
      <c r="BN141" s="827"/>
      <c r="BO141" s="55"/>
      <c r="BP141" s="827"/>
      <c r="BQ141" s="55"/>
      <c r="BR141" s="827"/>
      <c r="BS141" s="55"/>
      <c r="BT141" s="827"/>
      <c r="BU141" s="55"/>
      <c r="BV141" s="827"/>
      <c r="BW141" s="55"/>
      <c r="BX141" s="827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5"/>
      <c r="CX141" s="55"/>
      <c r="CY141" s="55"/>
      <c r="CZ141" s="55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G141" s="55"/>
      <c r="EH141" s="55"/>
      <c r="EI141" s="55"/>
      <c r="EJ141" s="55"/>
      <c r="EK141" s="55"/>
      <c r="EL141" s="55"/>
      <c r="EM141" s="55"/>
      <c r="EN141" s="55"/>
      <c r="EO141" s="55"/>
      <c r="EP141" s="55"/>
      <c r="EQ141" s="55"/>
      <c r="ER141" s="55"/>
      <c r="ES141" s="55"/>
      <c r="ET141" s="5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55"/>
      <c r="FK141" s="55"/>
      <c r="FL141" s="55"/>
      <c r="FM141" s="55"/>
      <c r="FN141" s="55"/>
      <c r="FO141" s="55"/>
      <c r="FP141" s="55"/>
      <c r="FQ141" s="55"/>
      <c r="FR141" s="55"/>
      <c r="FS141" s="55"/>
      <c r="FT141" s="55"/>
      <c r="FU141" s="55"/>
      <c r="FV141" s="55"/>
      <c r="FW141" s="55"/>
      <c r="FX141" s="55"/>
      <c r="FY141" s="55"/>
      <c r="FZ141" s="55"/>
      <c r="GA141" s="55"/>
      <c r="GB141" s="55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5"/>
      <c r="HF141" s="55"/>
      <c r="HG141" s="55"/>
      <c r="HH141" s="55"/>
      <c r="HI141" s="55"/>
      <c r="HJ141" s="55"/>
      <c r="HK141" s="55"/>
      <c r="HL141" s="55"/>
      <c r="HM141" s="55"/>
      <c r="HN141" s="55"/>
      <c r="HO141" s="55"/>
      <c r="HP141" s="55"/>
      <c r="HQ141" s="55"/>
      <c r="HR141" s="55"/>
      <c r="HS141" s="55"/>
      <c r="HT141" s="55"/>
      <c r="HU141" s="55"/>
      <c r="HV141" s="55"/>
      <c r="HW141" s="55"/>
    </row>
    <row r="142" spans="1:231" s="5" customFormat="1" ht="22.15" customHeight="1" x14ac:dyDescent="0.25">
      <c r="A142" s="55"/>
      <c r="B142" s="56"/>
      <c r="C142" s="55"/>
      <c r="D142" s="55"/>
      <c r="E142" s="55"/>
      <c r="F142" s="55"/>
      <c r="G142" s="57"/>
      <c r="H142" s="57"/>
      <c r="I142" s="58"/>
      <c r="J142" s="59"/>
      <c r="K142" s="74"/>
      <c r="L142" s="78"/>
      <c r="M142" s="83"/>
      <c r="N142" s="58"/>
      <c r="O142" s="60"/>
      <c r="P142" s="710"/>
      <c r="Q142" s="60"/>
      <c r="R142" s="710"/>
      <c r="S142" s="60"/>
      <c r="T142" s="710"/>
      <c r="U142" s="60"/>
      <c r="V142" s="710"/>
      <c r="W142" s="60"/>
      <c r="X142" s="710"/>
      <c r="Y142" s="189"/>
      <c r="Z142" s="799"/>
      <c r="AA142" s="55"/>
      <c r="AB142" s="827"/>
      <c r="AC142" s="55"/>
      <c r="AD142" s="827"/>
      <c r="AE142" s="55"/>
      <c r="AF142" s="827"/>
      <c r="AG142" s="55"/>
      <c r="AH142" s="827"/>
      <c r="AI142" s="55"/>
      <c r="AJ142" s="827"/>
      <c r="AK142" s="55"/>
      <c r="AL142" s="827"/>
      <c r="AM142" s="55"/>
      <c r="AN142" s="827"/>
      <c r="AO142" s="55"/>
      <c r="AP142" s="827"/>
      <c r="AQ142" s="55"/>
      <c r="AR142" s="827"/>
      <c r="AS142" s="55"/>
      <c r="AT142" s="827"/>
      <c r="AU142" s="55"/>
      <c r="AV142" s="827"/>
      <c r="AW142" s="55"/>
      <c r="AX142" s="827"/>
      <c r="AY142" s="55"/>
      <c r="AZ142" s="827"/>
      <c r="BA142" s="55"/>
      <c r="BB142" s="827"/>
      <c r="BC142" s="55"/>
      <c r="BD142" s="827"/>
      <c r="BE142" s="55"/>
      <c r="BF142" s="827"/>
      <c r="BG142" s="55"/>
      <c r="BH142" s="827"/>
      <c r="BI142" s="55"/>
      <c r="BJ142" s="827"/>
      <c r="BK142" s="55"/>
      <c r="BL142" s="827"/>
      <c r="BM142" s="55"/>
      <c r="BN142" s="827"/>
      <c r="BO142" s="55"/>
      <c r="BP142" s="827"/>
      <c r="BQ142" s="55"/>
      <c r="BR142" s="827"/>
      <c r="BS142" s="55"/>
      <c r="BT142" s="827"/>
      <c r="BU142" s="55"/>
      <c r="BV142" s="827"/>
      <c r="BW142" s="55"/>
      <c r="BX142" s="827"/>
      <c r="BY142" s="55"/>
      <c r="BZ142" s="55"/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55"/>
      <c r="CQ142" s="55"/>
      <c r="CR142" s="55"/>
      <c r="CS142" s="55"/>
      <c r="CT142" s="55"/>
      <c r="CU142" s="55"/>
      <c r="CV142" s="55"/>
      <c r="CW142" s="55"/>
      <c r="CX142" s="55"/>
      <c r="CY142" s="55"/>
      <c r="CZ142" s="55"/>
      <c r="DA142" s="55"/>
      <c r="DB142" s="55"/>
      <c r="DC142" s="55"/>
      <c r="DD142" s="55"/>
      <c r="DE142" s="55"/>
      <c r="DF142" s="55"/>
      <c r="DG142" s="55"/>
      <c r="DH142" s="55"/>
      <c r="DI142" s="55"/>
      <c r="DJ142" s="55"/>
      <c r="DK142" s="55"/>
      <c r="DL142" s="55"/>
      <c r="DM142" s="55"/>
      <c r="DN142" s="55"/>
      <c r="DO142" s="55"/>
      <c r="DP142" s="55"/>
      <c r="DQ142" s="55"/>
      <c r="DR142" s="55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G142" s="55"/>
      <c r="EH142" s="55"/>
      <c r="EI142" s="55"/>
      <c r="EJ142" s="55"/>
      <c r="EK142" s="55"/>
      <c r="EL142" s="55"/>
      <c r="EM142" s="55"/>
      <c r="EN142" s="55"/>
      <c r="EO142" s="55"/>
      <c r="EP142" s="55"/>
      <c r="EQ142" s="55"/>
      <c r="ER142" s="55"/>
      <c r="ES142" s="55"/>
      <c r="ET142" s="5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55"/>
      <c r="FK142" s="55"/>
      <c r="FL142" s="55"/>
      <c r="FM142" s="55"/>
      <c r="FN142" s="55"/>
      <c r="FO142" s="55"/>
      <c r="FP142" s="55"/>
      <c r="FQ142" s="55"/>
      <c r="FR142" s="55"/>
      <c r="FS142" s="55"/>
      <c r="FT142" s="55"/>
      <c r="FU142" s="55"/>
      <c r="FV142" s="55"/>
      <c r="FW142" s="55"/>
      <c r="FX142" s="55"/>
      <c r="FY142" s="55"/>
      <c r="FZ142" s="55"/>
      <c r="GA142" s="55"/>
      <c r="GB142" s="55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GW142" s="55"/>
      <c r="GX142" s="55"/>
      <c r="GY142" s="55"/>
      <c r="GZ142" s="55"/>
      <c r="HA142" s="55"/>
      <c r="HB142" s="55"/>
      <c r="HC142" s="55"/>
      <c r="HD142" s="55"/>
      <c r="HE142" s="55"/>
      <c r="HF142" s="55"/>
      <c r="HG142" s="55"/>
      <c r="HH142" s="55"/>
      <c r="HI142" s="55"/>
      <c r="HJ142" s="55"/>
      <c r="HK142" s="55"/>
      <c r="HL142" s="55"/>
      <c r="HM142" s="55"/>
      <c r="HN142" s="55"/>
      <c r="HO142" s="55"/>
      <c r="HP142" s="55"/>
      <c r="HQ142" s="55"/>
      <c r="HR142" s="55"/>
      <c r="HS142" s="55"/>
      <c r="HT142" s="55"/>
      <c r="HU142" s="55"/>
      <c r="HV142" s="55"/>
      <c r="HW142" s="55"/>
    </row>
    <row r="143" spans="1:231" s="5" customFormat="1" ht="22.15" customHeight="1" x14ac:dyDescent="0.25">
      <c r="A143" s="55"/>
      <c r="B143" s="56"/>
      <c r="C143" s="55"/>
      <c r="D143" s="55"/>
      <c r="E143" s="55"/>
      <c r="F143" s="61"/>
      <c r="G143" s="57"/>
      <c r="H143" s="57"/>
      <c r="I143" s="58"/>
      <c r="J143" s="59"/>
      <c r="K143" s="74"/>
      <c r="L143" s="78"/>
      <c r="M143" s="83"/>
      <c r="N143" s="58"/>
      <c r="O143" s="60"/>
      <c r="P143" s="710"/>
      <c r="Q143" s="60"/>
      <c r="R143" s="710"/>
      <c r="S143" s="60"/>
      <c r="T143" s="710"/>
      <c r="U143" s="60"/>
      <c r="V143" s="710"/>
      <c r="W143" s="60"/>
      <c r="X143" s="710"/>
      <c r="Y143" s="189"/>
      <c r="Z143" s="799"/>
      <c r="AA143" s="55"/>
      <c r="AB143" s="827"/>
      <c r="AC143" s="55"/>
      <c r="AD143" s="827"/>
      <c r="AE143" s="55"/>
      <c r="AF143" s="827"/>
      <c r="AG143" s="55"/>
      <c r="AH143" s="827"/>
      <c r="AI143" s="55"/>
      <c r="AJ143" s="827"/>
      <c r="AK143" s="55"/>
      <c r="AL143" s="827"/>
      <c r="AM143" s="55"/>
      <c r="AN143" s="827"/>
      <c r="AO143" s="55"/>
      <c r="AP143" s="827"/>
      <c r="AQ143" s="55"/>
      <c r="AR143" s="827"/>
      <c r="AS143" s="55"/>
      <c r="AT143" s="827"/>
      <c r="AU143" s="55"/>
      <c r="AV143" s="827"/>
      <c r="AW143" s="55"/>
      <c r="AX143" s="827"/>
      <c r="AY143" s="55"/>
      <c r="AZ143" s="827"/>
      <c r="BA143" s="55"/>
      <c r="BB143" s="827"/>
      <c r="BC143" s="55"/>
      <c r="BD143" s="827"/>
      <c r="BE143" s="55"/>
      <c r="BF143" s="827"/>
      <c r="BG143" s="55"/>
      <c r="BH143" s="827"/>
      <c r="BI143" s="55"/>
      <c r="BJ143" s="827"/>
      <c r="BK143" s="55"/>
      <c r="BL143" s="827"/>
      <c r="BM143" s="55"/>
      <c r="BN143" s="827"/>
      <c r="BO143" s="55"/>
      <c r="BP143" s="827"/>
      <c r="BQ143" s="55"/>
      <c r="BR143" s="827"/>
      <c r="BS143" s="55"/>
      <c r="BT143" s="827"/>
      <c r="BU143" s="55"/>
      <c r="BV143" s="827"/>
      <c r="BW143" s="55"/>
      <c r="BX143" s="827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  <c r="CV143" s="55"/>
      <c r="CW143" s="55"/>
      <c r="CX143" s="55"/>
      <c r="CY143" s="55"/>
      <c r="CZ143" s="55"/>
      <c r="DA143" s="55"/>
      <c r="DB143" s="55"/>
      <c r="DC143" s="55"/>
      <c r="DD143" s="55"/>
      <c r="DE143" s="55"/>
      <c r="DF143" s="55"/>
      <c r="DG143" s="55"/>
      <c r="DH143" s="55"/>
      <c r="DI143" s="55"/>
      <c r="DJ143" s="55"/>
      <c r="DK143" s="55"/>
      <c r="DL143" s="55"/>
      <c r="DM143" s="55"/>
      <c r="DN143" s="55"/>
      <c r="DO143" s="55"/>
      <c r="DP143" s="55"/>
      <c r="DQ143" s="55"/>
      <c r="DR143" s="55"/>
      <c r="DS143" s="55"/>
      <c r="DT143" s="55"/>
      <c r="DU143" s="55"/>
      <c r="DV143" s="55"/>
      <c r="DW143" s="55"/>
      <c r="DX143" s="55"/>
      <c r="DY143" s="55"/>
      <c r="DZ143" s="55"/>
      <c r="EA143" s="55"/>
      <c r="EB143" s="55"/>
      <c r="EC143" s="55"/>
      <c r="ED143" s="55"/>
      <c r="EE143" s="55"/>
      <c r="EF143" s="55"/>
      <c r="EG143" s="55"/>
      <c r="EH143" s="55"/>
      <c r="EI143" s="55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55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55"/>
      <c r="FY143" s="55"/>
      <c r="FZ143" s="55"/>
      <c r="GA143" s="55"/>
      <c r="GB143" s="55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GW143" s="55"/>
      <c r="GX143" s="55"/>
      <c r="GY143" s="55"/>
      <c r="GZ143" s="55"/>
      <c r="HA143" s="55"/>
      <c r="HB143" s="55"/>
      <c r="HC143" s="55"/>
      <c r="HD143" s="55"/>
      <c r="HE143" s="55"/>
      <c r="HF143" s="55"/>
      <c r="HG143" s="55"/>
      <c r="HH143" s="55"/>
      <c r="HI143" s="55"/>
      <c r="HJ143" s="55"/>
      <c r="HK143" s="55"/>
      <c r="HL143" s="55"/>
      <c r="HM143" s="55"/>
      <c r="HN143" s="55"/>
      <c r="HO143" s="55"/>
      <c r="HP143" s="55"/>
      <c r="HQ143" s="55"/>
      <c r="HR143" s="55"/>
      <c r="HS143" s="55"/>
      <c r="HT143" s="55"/>
      <c r="HU143" s="55"/>
      <c r="HV143" s="55"/>
      <c r="HW143" s="55"/>
    </row>
    <row r="144" spans="1:231" s="5" customFormat="1" ht="22.15" customHeight="1" x14ac:dyDescent="0.25">
      <c r="A144" s="55"/>
      <c r="B144" s="56"/>
      <c r="C144" s="55"/>
      <c r="D144" s="55"/>
      <c r="E144" s="55"/>
      <c r="F144" s="55"/>
      <c r="G144" s="57"/>
      <c r="H144" s="57"/>
      <c r="I144" s="58"/>
      <c r="J144" s="59"/>
      <c r="K144" s="74"/>
      <c r="L144" s="78"/>
      <c r="M144" s="83"/>
      <c r="N144" s="58"/>
      <c r="O144" s="60"/>
      <c r="P144" s="710"/>
      <c r="Q144" s="60"/>
      <c r="R144" s="710"/>
      <c r="S144" s="60"/>
      <c r="T144" s="710"/>
      <c r="U144" s="60"/>
      <c r="V144" s="710"/>
      <c r="W144" s="60"/>
      <c r="X144" s="710"/>
      <c r="Y144" s="189"/>
      <c r="Z144" s="799"/>
      <c r="AA144" s="55"/>
      <c r="AB144" s="827"/>
      <c r="AC144" s="55"/>
      <c r="AD144" s="827"/>
      <c r="AE144" s="55"/>
      <c r="AF144" s="827"/>
      <c r="AG144" s="55"/>
      <c r="AH144" s="827"/>
      <c r="AI144" s="55"/>
      <c r="AJ144" s="827"/>
      <c r="AK144" s="55"/>
      <c r="AL144" s="827"/>
      <c r="AM144" s="55"/>
      <c r="AN144" s="827"/>
      <c r="AO144" s="55"/>
      <c r="AP144" s="827"/>
      <c r="AQ144" s="55"/>
      <c r="AR144" s="827"/>
      <c r="AS144" s="55"/>
      <c r="AT144" s="827"/>
      <c r="AU144" s="55"/>
      <c r="AV144" s="827"/>
      <c r="AW144" s="55"/>
      <c r="AX144" s="827"/>
      <c r="AY144" s="55"/>
      <c r="AZ144" s="827"/>
      <c r="BA144" s="55"/>
      <c r="BB144" s="827"/>
      <c r="BC144" s="55"/>
      <c r="BD144" s="827"/>
      <c r="BE144" s="55"/>
      <c r="BF144" s="827"/>
      <c r="BG144" s="55"/>
      <c r="BH144" s="827"/>
      <c r="BI144" s="55"/>
      <c r="BJ144" s="827"/>
      <c r="BK144" s="55"/>
      <c r="BL144" s="827"/>
      <c r="BM144" s="55"/>
      <c r="BN144" s="827"/>
      <c r="BO144" s="55"/>
      <c r="BP144" s="827"/>
      <c r="BQ144" s="55"/>
      <c r="BR144" s="827"/>
      <c r="BS144" s="55"/>
      <c r="BT144" s="827"/>
      <c r="BU144" s="55"/>
      <c r="BV144" s="827"/>
      <c r="BW144" s="55"/>
      <c r="BX144" s="827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/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/>
    </row>
    <row r="145" spans="1:231" s="5" customFormat="1" ht="22.15" customHeight="1" x14ac:dyDescent="0.25">
      <c r="A145" s="55"/>
      <c r="B145" s="56"/>
      <c r="C145" s="55"/>
      <c r="D145" s="55"/>
      <c r="E145" s="55"/>
      <c r="F145" s="55"/>
      <c r="G145" s="57"/>
      <c r="H145" s="57"/>
      <c r="I145" s="58"/>
      <c r="J145" s="59"/>
      <c r="K145" s="74"/>
      <c r="L145" s="78"/>
      <c r="M145" s="83"/>
      <c r="N145" s="58"/>
      <c r="O145" s="60"/>
      <c r="P145" s="710"/>
      <c r="Q145" s="60"/>
      <c r="R145" s="710"/>
      <c r="S145" s="60"/>
      <c r="T145" s="710"/>
      <c r="U145" s="60"/>
      <c r="V145" s="710"/>
      <c r="W145" s="60"/>
      <c r="X145" s="710"/>
      <c r="Y145" s="189"/>
      <c r="Z145" s="799"/>
      <c r="AA145" s="55"/>
      <c r="AB145" s="827"/>
      <c r="AC145" s="55"/>
      <c r="AD145" s="827"/>
      <c r="AE145" s="55"/>
      <c r="AF145" s="827"/>
      <c r="AG145" s="55"/>
      <c r="AH145" s="827"/>
      <c r="AI145" s="55"/>
      <c r="AJ145" s="827"/>
      <c r="AK145" s="55"/>
      <c r="AL145" s="827"/>
      <c r="AM145" s="55"/>
      <c r="AN145" s="827"/>
      <c r="AO145" s="55"/>
      <c r="AP145" s="827"/>
      <c r="AQ145" s="55"/>
      <c r="AR145" s="827"/>
      <c r="AS145" s="55"/>
      <c r="AT145" s="827"/>
      <c r="AU145" s="55"/>
      <c r="AV145" s="827"/>
      <c r="AW145" s="55"/>
      <c r="AX145" s="827"/>
      <c r="AY145" s="55"/>
      <c r="AZ145" s="827"/>
      <c r="BA145" s="55"/>
      <c r="BB145" s="827"/>
      <c r="BC145" s="55"/>
      <c r="BD145" s="827"/>
      <c r="BE145" s="55"/>
      <c r="BF145" s="827"/>
      <c r="BG145" s="55"/>
      <c r="BH145" s="827"/>
      <c r="BI145" s="55"/>
      <c r="BJ145" s="827"/>
      <c r="BK145" s="55"/>
      <c r="BL145" s="827"/>
      <c r="BM145" s="55"/>
      <c r="BN145" s="827"/>
      <c r="BO145" s="55"/>
      <c r="BP145" s="827"/>
      <c r="BQ145" s="55"/>
      <c r="BR145" s="827"/>
      <c r="BS145" s="55"/>
      <c r="BT145" s="827"/>
      <c r="BU145" s="55"/>
      <c r="BV145" s="827"/>
      <c r="BW145" s="55"/>
      <c r="BX145" s="827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  <c r="GW145" s="55"/>
      <c r="GX145" s="55"/>
      <c r="GY145" s="55"/>
      <c r="GZ145" s="55"/>
      <c r="HA145" s="55"/>
      <c r="HB145" s="55"/>
      <c r="HC145" s="55"/>
      <c r="HD145" s="55"/>
      <c r="HE145" s="55"/>
      <c r="HF145" s="55"/>
      <c r="HG145" s="55"/>
      <c r="HH145" s="55"/>
      <c r="HI145" s="55"/>
      <c r="HJ145" s="55"/>
      <c r="HK145" s="55"/>
      <c r="HL145" s="55"/>
      <c r="HM145" s="55"/>
      <c r="HN145" s="55"/>
      <c r="HO145" s="55"/>
      <c r="HP145" s="55"/>
      <c r="HQ145" s="55"/>
      <c r="HR145" s="55"/>
      <c r="HS145" s="55"/>
      <c r="HT145" s="55"/>
      <c r="HU145" s="55"/>
      <c r="HV145" s="55"/>
      <c r="HW145" s="55"/>
    </row>
    <row r="146" spans="1:231" s="5" customFormat="1" ht="22.15" customHeight="1" x14ac:dyDescent="0.25">
      <c r="A146" s="55"/>
      <c r="B146" s="56"/>
      <c r="C146" s="55"/>
      <c r="D146" s="55"/>
      <c r="E146" s="55"/>
      <c r="F146" s="55"/>
      <c r="G146" s="57"/>
      <c r="H146" s="57"/>
      <c r="I146" s="58"/>
      <c r="J146" s="59"/>
      <c r="K146" s="74"/>
      <c r="L146" s="78"/>
      <c r="M146" s="83"/>
      <c r="N146" s="58"/>
      <c r="O146" s="60"/>
      <c r="P146" s="710"/>
      <c r="Q146" s="60"/>
      <c r="R146" s="710"/>
      <c r="S146" s="60"/>
      <c r="T146" s="710"/>
      <c r="U146" s="60"/>
      <c r="V146" s="710"/>
      <c r="W146" s="60"/>
      <c r="X146" s="710"/>
      <c r="Y146" s="189"/>
      <c r="Z146" s="799"/>
      <c r="AA146" s="55"/>
      <c r="AB146" s="827"/>
      <c r="AC146" s="55"/>
      <c r="AD146" s="827"/>
      <c r="AE146" s="55"/>
      <c r="AF146" s="827"/>
      <c r="AG146" s="55"/>
      <c r="AH146" s="827"/>
      <c r="AI146" s="55"/>
      <c r="AJ146" s="827"/>
      <c r="AK146" s="55"/>
      <c r="AL146" s="827"/>
      <c r="AM146" s="55"/>
      <c r="AN146" s="827"/>
      <c r="AO146" s="55"/>
      <c r="AP146" s="827"/>
      <c r="AQ146" s="55"/>
      <c r="AR146" s="827"/>
      <c r="AS146" s="55"/>
      <c r="AT146" s="827"/>
      <c r="AU146" s="55"/>
      <c r="AV146" s="827"/>
      <c r="AW146" s="55"/>
      <c r="AX146" s="827"/>
      <c r="AY146" s="55"/>
      <c r="AZ146" s="827"/>
      <c r="BA146" s="55"/>
      <c r="BB146" s="827"/>
      <c r="BC146" s="55"/>
      <c r="BD146" s="827"/>
      <c r="BE146" s="55"/>
      <c r="BF146" s="827"/>
      <c r="BG146" s="55"/>
      <c r="BH146" s="827"/>
      <c r="BI146" s="55"/>
      <c r="BJ146" s="827"/>
      <c r="BK146" s="55"/>
      <c r="BL146" s="827"/>
      <c r="BM146" s="55"/>
      <c r="BN146" s="827"/>
      <c r="BO146" s="55"/>
      <c r="BP146" s="827"/>
      <c r="BQ146" s="55"/>
      <c r="BR146" s="827"/>
      <c r="BS146" s="55"/>
      <c r="BT146" s="827"/>
      <c r="BU146" s="55"/>
      <c r="BV146" s="827"/>
      <c r="BW146" s="55"/>
      <c r="BX146" s="827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  <c r="HG146" s="55"/>
      <c r="HH146" s="55"/>
      <c r="HI146" s="55"/>
      <c r="HJ146" s="55"/>
      <c r="HK146" s="55"/>
      <c r="HL146" s="55"/>
      <c r="HM146" s="55"/>
      <c r="HN146" s="55"/>
      <c r="HO146" s="55"/>
      <c r="HP146" s="55"/>
      <c r="HQ146" s="55"/>
      <c r="HR146" s="55"/>
      <c r="HS146" s="55"/>
      <c r="HT146" s="55"/>
      <c r="HU146" s="55"/>
      <c r="HV146" s="55"/>
      <c r="HW146" s="55"/>
    </row>
    <row r="147" spans="1:231" s="5" customFormat="1" ht="22.15" customHeight="1" x14ac:dyDescent="0.25">
      <c r="A147" s="55"/>
      <c r="B147" s="56"/>
      <c r="C147" s="55"/>
      <c r="D147" s="55"/>
      <c r="E147" s="55"/>
      <c r="F147" s="55"/>
      <c r="G147" s="57"/>
      <c r="H147" s="57"/>
      <c r="I147" s="58"/>
      <c r="J147" s="59"/>
      <c r="K147" s="74"/>
      <c r="L147" s="78"/>
      <c r="M147" s="83"/>
      <c r="N147" s="58"/>
      <c r="O147" s="60"/>
      <c r="P147" s="710"/>
      <c r="Q147" s="60"/>
      <c r="R147" s="710"/>
      <c r="S147" s="60"/>
      <c r="T147" s="710"/>
      <c r="U147" s="60"/>
      <c r="V147" s="710"/>
      <c r="W147" s="60"/>
      <c r="X147" s="710"/>
      <c r="Y147" s="189"/>
      <c r="Z147" s="799"/>
      <c r="AA147" s="55"/>
      <c r="AB147" s="827"/>
      <c r="AC147" s="55"/>
      <c r="AD147" s="827"/>
      <c r="AE147" s="55"/>
      <c r="AF147" s="827"/>
      <c r="AG147" s="55"/>
      <c r="AH147" s="827"/>
      <c r="AI147" s="55"/>
      <c r="AJ147" s="827"/>
      <c r="AK147" s="55"/>
      <c r="AL147" s="827"/>
      <c r="AM147" s="55"/>
      <c r="AN147" s="827"/>
      <c r="AO147" s="55"/>
      <c r="AP147" s="827"/>
      <c r="AQ147" s="55"/>
      <c r="AR147" s="827"/>
      <c r="AS147" s="55"/>
      <c r="AT147" s="827"/>
      <c r="AU147" s="55"/>
      <c r="AV147" s="827"/>
      <c r="AW147" s="55"/>
      <c r="AX147" s="827"/>
      <c r="AY147" s="55"/>
      <c r="AZ147" s="827"/>
      <c r="BA147" s="55"/>
      <c r="BB147" s="827"/>
      <c r="BC147" s="55"/>
      <c r="BD147" s="827"/>
      <c r="BE147" s="55"/>
      <c r="BF147" s="827"/>
      <c r="BG147" s="55"/>
      <c r="BH147" s="827"/>
      <c r="BI147" s="55"/>
      <c r="BJ147" s="827"/>
      <c r="BK147" s="55"/>
      <c r="BL147" s="827"/>
      <c r="BM147" s="55"/>
      <c r="BN147" s="827"/>
      <c r="BO147" s="55"/>
      <c r="BP147" s="827"/>
      <c r="BQ147" s="55"/>
      <c r="BR147" s="827"/>
      <c r="BS147" s="55"/>
      <c r="BT147" s="827"/>
      <c r="BU147" s="55"/>
      <c r="BV147" s="827"/>
      <c r="BW147" s="55"/>
      <c r="BX147" s="827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  <c r="GV147" s="55"/>
      <c r="GW147" s="55"/>
      <c r="GX147" s="55"/>
      <c r="GY147" s="55"/>
      <c r="GZ147" s="55"/>
      <c r="HA147" s="55"/>
      <c r="HB147" s="55"/>
      <c r="HC147" s="55"/>
      <c r="HD147" s="55"/>
      <c r="HE147" s="55"/>
      <c r="HF147" s="55"/>
      <c r="HG147" s="55"/>
      <c r="HH147" s="55"/>
      <c r="HI147" s="55"/>
      <c r="HJ147" s="55"/>
      <c r="HK147" s="55"/>
      <c r="HL147" s="55"/>
      <c r="HM147" s="55"/>
      <c r="HN147" s="55"/>
      <c r="HO147" s="55"/>
      <c r="HP147" s="55"/>
      <c r="HQ147" s="55"/>
      <c r="HR147" s="55"/>
      <c r="HS147" s="55"/>
      <c r="HT147" s="55"/>
      <c r="HU147" s="55"/>
      <c r="HV147" s="55"/>
      <c r="HW147" s="55"/>
    </row>
    <row r="148" spans="1:231" s="5" customFormat="1" ht="22.15" customHeight="1" x14ac:dyDescent="0.25">
      <c r="A148" s="55"/>
      <c r="B148" s="56"/>
      <c r="C148" s="55"/>
      <c r="D148" s="55"/>
      <c r="E148" s="55"/>
      <c r="F148" s="55"/>
      <c r="G148" s="57"/>
      <c r="H148" s="57"/>
      <c r="I148" s="58"/>
      <c r="J148" s="59"/>
      <c r="K148" s="74"/>
      <c r="L148" s="78"/>
      <c r="M148" s="83"/>
      <c r="N148" s="58"/>
      <c r="O148" s="60"/>
      <c r="P148" s="710"/>
      <c r="Q148" s="60"/>
      <c r="R148" s="710"/>
      <c r="S148" s="60"/>
      <c r="T148" s="710"/>
      <c r="U148" s="60"/>
      <c r="V148" s="710"/>
      <c r="W148" s="60"/>
      <c r="X148" s="710"/>
      <c r="Y148" s="189"/>
      <c r="Z148" s="799"/>
      <c r="AA148" s="55"/>
      <c r="AB148" s="827"/>
      <c r="AC148" s="55"/>
      <c r="AD148" s="827"/>
      <c r="AE148" s="55"/>
      <c r="AF148" s="827"/>
      <c r="AG148" s="55"/>
      <c r="AH148" s="827"/>
      <c r="AI148" s="55"/>
      <c r="AJ148" s="827"/>
      <c r="AK148" s="55"/>
      <c r="AL148" s="827"/>
      <c r="AM148" s="55"/>
      <c r="AN148" s="827"/>
      <c r="AO148" s="55"/>
      <c r="AP148" s="827"/>
      <c r="AQ148" s="55"/>
      <c r="AR148" s="827"/>
      <c r="AS148" s="55"/>
      <c r="AT148" s="827"/>
      <c r="AU148" s="55"/>
      <c r="AV148" s="827"/>
      <c r="AW148" s="55"/>
      <c r="AX148" s="827"/>
      <c r="AY148" s="55"/>
      <c r="AZ148" s="827"/>
      <c r="BA148" s="55"/>
      <c r="BB148" s="827"/>
      <c r="BC148" s="55"/>
      <c r="BD148" s="827"/>
      <c r="BE148" s="55"/>
      <c r="BF148" s="827"/>
      <c r="BG148" s="55"/>
      <c r="BH148" s="827"/>
      <c r="BI148" s="55"/>
      <c r="BJ148" s="827"/>
      <c r="BK148" s="55"/>
      <c r="BL148" s="827"/>
      <c r="BM148" s="55"/>
      <c r="BN148" s="827"/>
      <c r="BO148" s="55"/>
      <c r="BP148" s="827"/>
      <c r="BQ148" s="55"/>
      <c r="BR148" s="827"/>
      <c r="BS148" s="55"/>
      <c r="BT148" s="827"/>
      <c r="BU148" s="55"/>
      <c r="BV148" s="827"/>
      <c r="BW148" s="55"/>
      <c r="BX148" s="827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  <c r="HG148" s="55"/>
      <c r="HH148" s="55"/>
      <c r="HI148" s="55"/>
      <c r="HJ148" s="55"/>
      <c r="HK148" s="55"/>
      <c r="HL148" s="55"/>
      <c r="HM148" s="55"/>
      <c r="HN148" s="55"/>
      <c r="HO148" s="55"/>
      <c r="HP148" s="55"/>
      <c r="HQ148" s="55"/>
      <c r="HR148" s="55"/>
      <c r="HS148" s="55"/>
      <c r="HT148" s="55"/>
      <c r="HU148" s="55"/>
      <c r="HV148" s="55"/>
      <c r="HW148" s="55"/>
    </row>
    <row r="149" spans="1:231" s="5" customFormat="1" ht="22.15" customHeight="1" x14ac:dyDescent="0.25">
      <c r="A149" s="55"/>
      <c r="B149" s="56"/>
      <c r="C149" s="55"/>
      <c r="D149" s="55"/>
      <c r="E149" s="55"/>
      <c r="F149" s="55"/>
      <c r="G149" s="57"/>
      <c r="H149" s="57"/>
      <c r="I149" s="58"/>
      <c r="J149" s="59"/>
      <c r="K149" s="74"/>
      <c r="L149" s="78"/>
      <c r="M149" s="83"/>
      <c r="N149" s="58"/>
      <c r="O149" s="60"/>
      <c r="P149" s="710"/>
      <c r="Q149" s="60"/>
      <c r="R149" s="710"/>
      <c r="S149" s="60"/>
      <c r="T149" s="710"/>
      <c r="U149" s="60"/>
      <c r="V149" s="710"/>
      <c r="W149" s="60"/>
      <c r="X149" s="710"/>
      <c r="Y149" s="189"/>
      <c r="Z149" s="799"/>
      <c r="AA149" s="55"/>
      <c r="AB149" s="827"/>
      <c r="AC149" s="55"/>
      <c r="AD149" s="827"/>
      <c r="AE149" s="55"/>
      <c r="AF149" s="827"/>
      <c r="AG149" s="55"/>
      <c r="AH149" s="827"/>
      <c r="AI149" s="55"/>
      <c r="AJ149" s="827"/>
      <c r="AK149" s="55"/>
      <c r="AL149" s="827"/>
      <c r="AM149" s="55"/>
      <c r="AN149" s="827"/>
      <c r="AO149" s="55"/>
      <c r="AP149" s="827"/>
      <c r="AQ149" s="55"/>
      <c r="AR149" s="827"/>
      <c r="AS149" s="55"/>
      <c r="AT149" s="827"/>
      <c r="AU149" s="55"/>
      <c r="AV149" s="827"/>
      <c r="AW149" s="55"/>
      <c r="AX149" s="827"/>
      <c r="AY149" s="55"/>
      <c r="AZ149" s="827"/>
      <c r="BA149" s="55"/>
      <c r="BB149" s="827"/>
      <c r="BC149" s="55"/>
      <c r="BD149" s="827"/>
      <c r="BE149" s="55"/>
      <c r="BF149" s="827"/>
      <c r="BG149" s="55"/>
      <c r="BH149" s="827"/>
      <c r="BI149" s="55"/>
      <c r="BJ149" s="827"/>
      <c r="BK149" s="55"/>
      <c r="BL149" s="827"/>
      <c r="BM149" s="55"/>
      <c r="BN149" s="827"/>
      <c r="BO149" s="55"/>
      <c r="BP149" s="827"/>
      <c r="BQ149" s="55"/>
      <c r="BR149" s="827"/>
      <c r="BS149" s="55"/>
      <c r="BT149" s="827"/>
      <c r="BU149" s="55"/>
      <c r="BV149" s="827"/>
      <c r="BW149" s="55"/>
      <c r="BX149" s="827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  <c r="HG149" s="55"/>
      <c r="HH149" s="55"/>
      <c r="HI149" s="55"/>
      <c r="HJ149" s="55"/>
      <c r="HK149" s="55"/>
      <c r="HL149" s="55"/>
      <c r="HM149" s="55"/>
      <c r="HN149" s="55"/>
      <c r="HO149" s="55"/>
      <c r="HP149" s="55"/>
      <c r="HQ149" s="55"/>
      <c r="HR149" s="55"/>
      <c r="HS149" s="55"/>
      <c r="HT149" s="55"/>
      <c r="HU149" s="55"/>
      <c r="HV149" s="55"/>
      <c r="HW149" s="55"/>
    </row>
    <row r="150" spans="1:231" s="5" customFormat="1" ht="22.15" customHeight="1" x14ac:dyDescent="0.25">
      <c r="A150" s="55"/>
      <c r="B150" s="56"/>
      <c r="C150" s="55"/>
      <c r="D150" s="55"/>
      <c r="E150" s="55"/>
      <c r="F150" s="55"/>
      <c r="G150" s="57"/>
      <c r="H150" s="57"/>
      <c r="I150" s="58"/>
      <c r="J150" s="59"/>
      <c r="K150" s="74"/>
      <c r="L150" s="78"/>
      <c r="M150" s="83"/>
      <c r="N150" s="58"/>
      <c r="O150" s="60"/>
      <c r="P150" s="710"/>
      <c r="Q150" s="60"/>
      <c r="R150" s="710"/>
      <c r="S150" s="60"/>
      <c r="T150" s="710"/>
      <c r="U150" s="60"/>
      <c r="V150" s="710"/>
      <c r="W150" s="60"/>
      <c r="X150" s="710"/>
      <c r="Y150" s="189"/>
      <c r="Z150" s="799"/>
      <c r="AA150" s="55"/>
      <c r="AB150" s="827"/>
      <c r="AC150" s="55"/>
      <c r="AD150" s="827"/>
      <c r="AE150" s="55"/>
      <c r="AF150" s="827"/>
      <c r="AG150" s="55"/>
      <c r="AH150" s="827"/>
      <c r="AI150" s="55"/>
      <c r="AJ150" s="827"/>
      <c r="AK150" s="55"/>
      <c r="AL150" s="827"/>
      <c r="AM150" s="55"/>
      <c r="AN150" s="827"/>
      <c r="AO150" s="55"/>
      <c r="AP150" s="827"/>
      <c r="AQ150" s="55"/>
      <c r="AR150" s="827"/>
      <c r="AS150" s="55"/>
      <c r="AT150" s="827"/>
      <c r="AU150" s="55"/>
      <c r="AV150" s="827"/>
      <c r="AW150" s="55"/>
      <c r="AX150" s="827"/>
      <c r="AY150" s="55"/>
      <c r="AZ150" s="827"/>
      <c r="BA150" s="55"/>
      <c r="BB150" s="827"/>
      <c r="BC150" s="55"/>
      <c r="BD150" s="827"/>
      <c r="BE150" s="55"/>
      <c r="BF150" s="827"/>
      <c r="BG150" s="55"/>
      <c r="BH150" s="827"/>
      <c r="BI150" s="55"/>
      <c r="BJ150" s="827"/>
      <c r="BK150" s="55"/>
      <c r="BL150" s="827"/>
      <c r="BM150" s="55"/>
      <c r="BN150" s="827"/>
      <c r="BO150" s="55"/>
      <c r="BP150" s="827"/>
      <c r="BQ150" s="55"/>
      <c r="BR150" s="827"/>
      <c r="BS150" s="55"/>
      <c r="BT150" s="827"/>
      <c r="BU150" s="55"/>
      <c r="BV150" s="827"/>
      <c r="BW150" s="55"/>
      <c r="BX150" s="827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  <c r="HG150" s="55"/>
      <c r="HH150" s="55"/>
      <c r="HI150" s="55"/>
      <c r="HJ150" s="55"/>
      <c r="HK150" s="55"/>
      <c r="HL150" s="55"/>
      <c r="HM150" s="55"/>
      <c r="HN150" s="55"/>
      <c r="HO150" s="55"/>
      <c r="HP150" s="55"/>
      <c r="HQ150" s="55"/>
      <c r="HR150" s="55"/>
      <c r="HS150" s="55"/>
      <c r="HT150" s="55"/>
      <c r="HU150" s="55"/>
      <c r="HV150" s="55"/>
      <c r="HW150" s="55"/>
    </row>
    <row r="151" spans="1:231" s="5" customFormat="1" ht="22.15" customHeight="1" x14ac:dyDescent="0.25">
      <c r="A151" s="55"/>
      <c r="B151" s="56"/>
      <c r="C151" s="55"/>
      <c r="D151" s="55"/>
      <c r="E151" s="55"/>
      <c r="F151" s="55"/>
      <c r="G151" s="57"/>
      <c r="H151" s="57"/>
      <c r="I151" s="58"/>
      <c r="J151" s="59"/>
      <c r="K151" s="74"/>
      <c r="L151" s="78"/>
      <c r="M151" s="83"/>
      <c r="N151" s="58"/>
      <c r="O151" s="60"/>
      <c r="P151" s="710"/>
      <c r="Q151" s="60"/>
      <c r="R151" s="710"/>
      <c r="S151" s="60"/>
      <c r="T151" s="710"/>
      <c r="U151" s="60"/>
      <c r="V151" s="710"/>
      <c r="W151" s="60"/>
      <c r="X151" s="710"/>
      <c r="Y151" s="189"/>
      <c r="Z151" s="799"/>
      <c r="AA151" s="55"/>
      <c r="AB151" s="827"/>
      <c r="AC151" s="55"/>
      <c r="AD151" s="827"/>
      <c r="AE151" s="55"/>
      <c r="AF151" s="827"/>
      <c r="AG151" s="55"/>
      <c r="AH151" s="827"/>
      <c r="AI151" s="55"/>
      <c r="AJ151" s="827"/>
      <c r="AK151" s="55"/>
      <c r="AL151" s="827"/>
      <c r="AM151" s="55"/>
      <c r="AN151" s="827"/>
      <c r="AO151" s="55"/>
      <c r="AP151" s="827"/>
      <c r="AQ151" s="55"/>
      <c r="AR151" s="827"/>
      <c r="AS151" s="55"/>
      <c r="AT151" s="827"/>
      <c r="AU151" s="55"/>
      <c r="AV151" s="827"/>
      <c r="AW151" s="55"/>
      <c r="AX151" s="827"/>
      <c r="AY151" s="55"/>
      <c r="AZ151" s="827"/>
      <c r="BA151" s="55"/>
      <c r="BB151" s="827"/>
      <c r="BC151" s="55"/>
      <c r="BD151" s="827"/>
      <c r="BE151" s="55"/>
      <c r="BF151" s="827"/>
      <c r="BG151" s="55"/>
      <c r="BH151" s="827"/>
      <c r="BI151" s="55"/>
      <c r="BJ151" s="827"/>
      <c r="BK151" s="55"/>
      <c r="BL151" s="827"/>
      <c r="BM151" s="55"/>
      <c r="BN151" s="827"/>
      <c r="BO151" s="55"/>
      <c r="BP151" s="827"/>
      <c r="BQ151" s="55"/>
      <c r="BR151" s="827"/>
      <c r="BS151" s="55"/>
      <c r="BT151" s="827"/>
      <c r="BU151" s="55"/>
      <c r="BV151" s="827"/>
      <c r="BW151" s="55"/>
      <c r="BX151" s="827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5"/>
      <c r="DU151" s="55"/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5"/>
      <c r="EH151" s="55"/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5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I151" s="55"/>
      <c r="FJ151" s="55"/>
      <c r="FK151" s="55"/>
      <c r="FL151" s="55"/>
      <c r="FM151" s="55"/>
      <c r="FN151" s="55"/>
      <c r="FO151" s="55"/>
      <c r="FP151" s="55"/>
      <c r="FQ151" s="55"/>
      <c r="FR151" s="55"/>
      <c r="FS151" s="55"/>
      <c r="FT151" s="55"/>
      <c r="FU151" s="55"/>
      <c r="FV151" s="55"/>
      <c r="FW151" s="55"/>
      <c r="FX151" s="55"/>
      <c r="FY151" s="55"/>
      <c r="FZ151" s="55"/>
      <c r="GA151" s="55"/>
      <c r="GB151" s="55"/>
      <c r="GC151" s="55"/>
      <c r="GD151" s="55"/>
      <c r="GE151" s="55"/>
      <c r="GF151" s="55"/>
      <c r="GG151" s="55"/>
      <c r="GH151" s="55"/>
      <c r="GI151" s="55"/>
      <c r="GJ151" s="55"/>
      <c r="GK151" s="55"/>
      <c r="GL151" s="55"/>
      <c r="GM151" s="55"/>
      <c r="GN151" s="55"/>
      <c r="GO151" s="55"/>
      <c r="GP151" s="55"/>
      <c r="GQ151" s="55"/>
      <c r="GR151" s="55"/>
      <c r="GS151" s="55"/>
      <c r="GT151" s="55"/>
      <c r="GU151" s="55"/>
      <c r="GV151" s="55"/>
      <c r="GW151" s="55"/>
      <c r="GX151" s="55"/>
      <c r="GY151" s="55"/>
      <c r="GZ151" s="55"/>
      <c r="HA151" s="55"/>
      <c r="HB151" s="55"/>
      <c r="HC151" s="55"/>
      <c r="HD151" s="55"/>
      <c r="HE151" s="55"/>
      <c r="HF151" s="55"/>
      <c r="HG151" s="55"/>
      <c r="HH151" s="55"/>
      <c r="HI151" s="55"/>
      <c r="HJ151" s="55"/>
      <c r="HK151" s="55"/>
      <c r="HL151" s="55"/>
      <c r="HM151" s="55"/>
      <c r="HN151" s="55"/>
      <c r="HO151" s="55"/>
      <c r="HP151" s="55"/>
      <c r="HQ151" s="55"/>
      <c r="HR151" s="55"/>
      <c r="HS151" s="55"/>
      <c r="HT151" s="55"/>
      <c r="HU151" s="55"/>
      <c r="HV151" s="55"/>
      <c r="HW151" s="55"/>
    </row>
    <row r="152" spans="1:231" s="5" customFormat="1" ht="22.15" customHeight="1" x14ac:dyDescent="0.25">
      <c r="A152" s="55"/>
      <c r="B152" s="56"/>
      <c r="C152" s="55"/>
      <c r="D152" s="55"/>
      <c r="E152" s="55"/>
      <c r="F152" s="55"/>
      <c r="G152" s="57"/>
      <c r="H152" s="57"/>
      <c r="I152" s="58"/>
      <c r="J152" s="59"/>
      <c r="K152" s="74"/>
      <c r="L152" s="78"/>
      <c r="M152" s="83"/>
      <c r="N152" s="58"/>
      <c r="O152" s="60"/>
      <c r="P152" s="710"/>
      <c r="Q152" s="60"/>
      <c r="R152" s="710"/>
      <c r="S152" s="60"/>
      <c r="T152" s="710"/>
      <c r="U152" s="60"/>
      <c r="V152" s="710"/>
      <c r="W152" s="60"/>
      <c r="X152" s="710"/>
      <c r="Y152" s="189"/>
      <c r="Z152" s="799"/>
      <c r="AA152" s="55"/>
      <c r="AB152" s="827"/>
      <c r="AC152" s="55"/>
      <c r="AD152" s="827"/>
      <c r="AE152" s="55"/>
      <c r="AF152" s="827"/>
      <c r="AG152" s="55"/>
      <c r="AH152" s="827"/>
      <c r="AI152" s="55"/>
      <c r="AJ152" s="827"/>
      <c r="AK152" s="55"/>
      <c r="AL152" s="827"/>
      <c r="AM152" s="55"/>
      <c r="AN152" s="827"/>
      <c r="AO152" s="55"/>
      <c r="AP152" s="827"/>
      <c r="AQ152" s="55"/>
      <c r="AR152" s="827"/>
      <c r="AS152" s="55"/>
      <c r="AT152" s="827"/>
      <c r="AU152" s="55"/>
      <c r="AV152" s="827"/>
      <c r="AW152" s="55"/>
      <c r="AX152" s="827"/>
      <c r="AY152" s="55"/>
      <c r="AZ152" s="827"/>
      <c r="BA152" s="55"/>
      <c r="BB152" s="827"/>
      <c r="BC152" s="55"/>
      <c r="BD152" s="827"/>
      <c r="BE152" s="55"/>
      <c r="BF152" s="827"/>
      <c r="BG152" s="55"/>
      <c r="BH152" s="827"/>
      <c r="BI152" s="55"/>
      <c r="BJ152" s="827"/>
      <c r="BK152" s="55"/>
      <c r="BL152" s="827"/>
      <c r="BM152" s="55"/>
      <c r="BN152" s="827"/>
      <c r="BO152" s="55"/>
      <c r="BP152" s="827"/>
      <c r="BQ152" s="55"/>
      <c r="BR152" s="827"/>
      <c r="BS152" s="55"/>
      <c r="BT152" s="827"/>
      <c r="BU152" s="55"/>
      <c r="BV152" s="827"/>
      <c r="BW152" s="55"/>
      <c r="BX152" s="827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  <c r="CV152" s="55"/>
      <c r="CW152" s="55"/>
      <c r="CX152" s="55"/>
      <c r="CY152" s="55"/>
      <c r="CZ152" s="55"/>
      <c r="DA152" s="55"/>
      <c r="DB152" s="55"/>
      <c r="DC152" s="55"/>
      <c r="DD152" s="55"/>
      <c r="DE152" s="55"/>
      <c r="DF152" s="55"/>
      <c r="DG152" s="55"/>
      <c r="DH152" s="55"/>
      <c r="DI152" s="55"/>
      <c r="DJ152" s="55"/>
      <c r="DK152" s="55"/>
      <c r="DL152" s="55"/>
      <c r="DM152" s="55"/>
      <c r="DN152" s="55"/>
      <c r="DO152" s="55"/>
      <c r="DP152" s="55"/>
      <c r="DQ152" s="55"/>
      <c r="DR152" s="55"/>
      <c r="DS152" s="55"/>
      <c r="DT152" s="55"/>
      <c r="DU152" s="55"/>
      <c r="DV152" s="55"/>
      <c r="DW152" s="55"/>
      <c r="DX152" s="55"/>
      <c r="DY152" s="55"/>
      <c r="DZ152" s="55"/>
      <c r="EA152" s="55"/>
      <c r="EB152" s="55"/>
      <c r="EC152" s="55"/>
      <c r="ED152" s="55"/>
      <c r="EE152" s="55"/>
      <c r="EF152" s="55"/>
      <c r="EG152" s="55"/>
      <c r="EH152" s="55"/>
      <c r="EI152" s="55"/>
      <c r="EJ152" s="55"/>
      <c r="EK152" s="55"/>
      <c r="EL152" s="55"/>
      <c r="EM152" s="55"/>
      <c r="EN152" s="55"/>
      <c r="EO152" s="55"/>
      <c r="EP152" s="55"/>
      <c r="EQ152" s="55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  <c r="HG152" s="55"/>
      <c r="HH152" s="55"/>
      <c r="HI152" s="55"/>
      <c r="HJ152" s="55"/>
      <c r="HK152" s="55"/>
      <c r="HL152" s="55"/>
      <c r="HM152" s="55"/>
      <c r="HN152" s="55"/>
      <c r="HO152" s="55"/>
      <c r="HP152" s="55"/>
      <c r="HQ152" s="55"/>
      <c r="HR152" s="55"/>
      <c r="HS152" s="55"/>
      <c r="HT152" s="55"/>
      <c r="HU152" s="55"/>
      <c r="HV152" s="55"/>
      <c r="HW152" s="55"/>
    </row>
    <row r="153" spans="1:231" s="5" customFormat="1" ht="22.15" customHeight="1" x14ac:dyDescent="0.25">
      <c r="A153" s="55"/>
      <c r="B153" s="56"/>
      <c r="C153" s="55"/>
      <c r="D153" s="55"/>
      <c r="E153" s="55"/>
      <c r="F153" s="55"/>
      <c r="G153" s="57"/>
      <c r="H153" s="57"/>
      <c r="I153" s="58"/>
      <c r="J153" s="59"/>
      <c r="K153" s="74"/>
      <c r="L153" s="78"/>
      <c r="M153" s="83"/>
      <c r="N153" s="58"/>
      <c r="O153" s="60"/>
      <c r="P153" s="710"/>
      <c r="Q153" s="60"/>
      <c r="R153" s="710"/>
      <c r="S153" s="60"/>
      <c r="T153" s="710"/>
      <c r="U153" s="60"/>
      <c r="V153" s="710"/>
      <c r="W153" s="60"/>
      <c r="X153" s="710"/>
      <c r="Y153" s="189"/>
      <c r="Z153" s="799"/>
      <c r="AA153" s="55"/>
      <c r="AB153" s="827"/>
      <c r="AC153" s="55"/>
      <c r="AD153" s="827"/>
      <c r="AE153" s="55"/>
      <c r="AF153" s="827"/>
      <c r="AG153" s="55"/>
      <c r="AH153" s="827"/>
      <c r="AI153" s="55"/>
      <c r="AJ153" s="827"/>
      <c r="AK153" s="55"/>
      <c r="AL153" s="827"/>
      <c r="AM153" s="55"/>
      <c r="AN153" s="827"/>
      <c r="AO153" s="55"/>
      <c r="AP153" s="827"/>
      <c r="AQ153" s="55"/>
      <c r="AR153" s="827"/>
      <c r="AS153" s="55"/>
      <c r="AT153" s="827"/>
      <c r="AU153" s="55"/>
      <c r="AV153" s="827"/>
      <c r="AW153" s="55"/>
      <c r="AX153" s="827"/>
      <c r="AY153" s="55"/>
      <c r="AZ153" s="827"/>
      <c r="BA153" s="55"/>
      <c r="BB153" s="827"/>
      <c r="BC153" s="55"/>
      <c r="BD153" s="827"/>
      <c r="BE153" s="55"/>
      <c r="BF153" s="827"/>
      <c r="BG153" s="55"/>
      <c r="BH153" s="827"/>
      <c r="BI153" s="55"/>
      <c r="BJ153" s="827"/>
      <c r="BK153" s="55"/>
      <c r="BL153" s="827"/>
      <c r="BM153" s="55"/>
      <c r="BN153" s="827"/>
      <c r="BO153" s="55"/>
      <c r="BP153" s="827"/>
      <c r="BQ153" s="55"/>
      <c r="BR153" s="827"/>
      <c r="BS153" s="55"/>
      <c r="BT153" s="827"/>
      <c r="BU153" s="55"/>
      <c r="BV153" s="827"/>
      <c r="BW153" s="55"/>
      <c r="BX153" s="827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/>
      <c r="CX153" s="55"/>
      <c r="CY153" s="55"/>
      <c r="CZ153" s="55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/>
      <c r="DK153" s="55"/>
      <c r="DL153" s="55"/>
      <c r="DM153" s="55"/>
      <c r="DN153" s="55"/>
      <c r="DO153" s="55"/>
      <c r="DP153" s="55"/>
      <c r="DQ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/>
      <c r="EE153" s="55"/>
      <c r="EF153" s="55"/>
      <c r="EG153" s="55"/>
      <c r="EH153" s="55"/>
      <c r="EI153" s="55"/>
      <c r="EJ153" s="55"/>
      <c r="EK153" s="55"/>
      <c r="EL153" s="55"/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  <c r="HG153" s="55"/>
      <c r="HH153" s="55"/>
      <c r="HI153" s="55"/>
      <c r="HJ153" s="55"/>
      <c r="HK153" s="55"/>
      <c r="HL153" s="55"/>
      <c r="HM153" s="55"/>
      <c r="HN153" s="55"/>
      <c r="HO153" s="55"/>
      <c r="HP153" s="55"/>
      <c r="HQ153" s="55"/>
      <c r="HR153" s="55"/>
      <c r="HS153" s="55"/>
      <c r="HT153" s="55"/>
      <c r="HU153" s="55"/>
      <c r="HV153" s="55"/>
      <c r="HW153" s="55"/>
    </row>
    <row r="154" spans="1:231" s="5" customFormat="1" ht="22.15" customHeight="1" x14ac:dyDescent="0.25">
      <c r="A154" s="55"/>
      <c r="B154" s="56"/>
      <c r="C154" s="55"/>
      <c r="D154" s="55"/>
      <c r="E154" s="55"/>
      <c r="F154" s="55"/>
      <c r="G154" s="57"/>
      <c r="H154" s="57"/>
      <c r="I154" s="58"/>
      <c r="J154" s="59"/>
      <c r="K154" s="74"/>
      <c r="L154" s="78"/>
      <c r="M154" s="83"/>
      <c r="N154" s="58"/>
      <c r="O154" s="60"/>
      <c r="P154" s="710"/>
      <c r="Q154" s="60"/>
      <c r="R154" s="710"/>
      <c r="S154" s="60"/>
      <c r="T154" s="710"/>
      <c r="U154" s="60"/>
      <c r="V154" s="710"/>
      <c r="W154" s="60"/>
      <c r="X154" s="710"/>
      <c r="Y154" s="189"/>
      <c r="Z154" s="799"/>
      <c r="AA154" s="55"/>
      <c r="AB154" s="827"/>
      <c r="AC154" s="55"/>
      <c r="AD154" s="827"/>
      <c r="AE154" s="55"/>
      <c r="AF154" s="827"/>
      <c r="AG154" s="55"/>
      <c r="AH154" s="827"/>
      <c r="AI154" s="55"/>
      <c r="AJ154" s="827"/>
      <c r="AK154" s="55"/>
      <c r="AL154" s="827"/>
      <c r="AM154" s="55"/>
      <c r="AN154" s="827"/>
      <c r="AO154" s="55"/>
      <c r="AP154" s="827"/>
      <c r="AQ154" s="55"/>
      <c r="AR154" s="827"/>
      <c r="AS154" s="55"/>
      <c r="AT154" s="827"/>
      <c r="AU154" s="55"/>
      <c r="AV154" s="827"/>
      <c r="AW154" s="55"/>
      <c r="AX154" s="827"/>
      <c r="AY154" s="55"/>
      <c r="AZ154" s="827"/>
      <c r="BA154" s="55"/>
      <c r="BB154" s="827"/>
      <c r="BC154" s="55"/>
      <c r="BD154" s="827"/>
      <c r="BE154" s="55"/>
      <c r="BF154" s="827"/>
      <c r="BG154" s="55"/>
      <c r="BH154" s="827"/>
      <c r="BI154" s="55"/>
      <c r="BJ154" s="827"/>
      <c r="BK154" s="55"/>
      <c r="BL154" s="827"/>
      <c r="BM154" s="55"/>
      <c r="BN154" s="827"/>
      <c r="BO154" s="55"/>
      <c r="BP154" s="827"/>
      <c r="BQ154" s="55"/>
      <c r="BR154" s="827"/>
      <c r="BS154" s="55"/>
      <c r="BT154" s="827"/>
      <c r="BU154" s="55"/>
      <c r="BV154" s="827"/>
      <c r="BW154" s="55"/>
      <c r="BX154" s="827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  <c r="HG154" s="55"/>
      <c r="HH154" s="55"/>
      <c r="HI154" s="55"/>
      <c r="HJ154" s="55"/>
      <c r="HK154" s="55"/>
      <c r="HL154" s="55"/>
      <c r="HM154" s="55"/>
      <c r="HN154" s="55"/>
      <c r="HO154" s="55"/>
      <c r="HP154" s="55"/>
      <c r="HQ154" s="55"/>
      <c r="HR154" s="55"/>
      <c r="HS154" s="55"/>
      <c r="HT154" s="55"/>
      <c r="HU154" s="55"/>
      <c r="HV154" s="55"/>
      <c r="HW154" s="55"/>
    </row>
    <row r="155" spans="1:231" s="5" customFormat="1" ht="22.15" customHeight="1" x14ac:dyDescent="0.25">
      <c r="A155" s="55"/>
      <c r="B155" s="56"/>
      <c r="C155" s="55"/>
      <c r="D155" s="55"/>
      <c r="E155" s="55"/>
      <c r="F155" s="55"/>
      <c r="G155" s="57"/>
      <c r="H155" s="57"/>
      <c r="I155" s="58"/>
      <c r="J155" s="59"/>
      <c r="K155" s="74"/>
      <c r="L155" s="78"/>
      <c r="M155" s="83"/>
      <c r="N155" s="58"/>
      <c r="O155" s="60"/>
      <c r="P155" s="710"/>
      <c r="Q155" s="60"/>
      <c r="R155" s="710"/>
      <c r="S155" s="60"/>
      <c r="T155" s="710"/>
      <c r="U155" s="60"/>
      <c r="V155" s="710"/>
      <c r="W155" s="60"/>
      <c r="X155" s="710"/>
      <c r="Y155" s="189"/>
      <c r="Z155" s="799"/>
      <c r="AA155" s="55"/>
      <c r="AB155" s="827"/>
      <c r="AC155" s="55"/>
      <c r="AD155" s="827"/>
      <c r="AE155" s="55"/>
      <c r="AF155" s="827"/>
      <c r="AG155" s="55"/>
      <c r="AH155" s="827"/>
      <c r="AI155" s="55"/>
      <c r="AJ155" s="827"/>
      <c r="AK155" s="55"/>
      <c r="AL155" s="827"/>
      <c r="AM155" s="55"/>
      <c r="AN155" s="827"/>
      <c r="AO155" s="55"/>
      <c r="AP155" s="827"/>
      <c r="AQ155" s="55"/>
      <c r="AR155" s="827"/>
      <c r="AS155" s="55"/>
      <c r="AT155" s="827"/>
      <c r="AU155" s="55"/>
      <c r="AV155" s="827"/>
      <c r="AW155" s="55"/>
      <c r="AX155" s="827"/>
      <c r="AY155" s="55"/>
      <c r="AZ155" s="827"/>
      <c r="BA155" s="55"/>
      <c r="BB155" s="827"/>
      <c r="BC155" s="55"/>
      <c r="BD155" s="827"/>
      <c r="BE155" s="55"/>
      <c r="BF155" s="827"/>
      <c r="BG155" s="55"/>
      <c r="BH155" s="827"/>
      <c r="BI155" s="55"/>
      <c r="BJ155" s="827"/>
      <c r="BK155" s="55"/>
      <c r="BL155" s="827"/>
      <c r="BM155" s="55"/>
      <c r="BN155" s="827"/>
      <c r="BO155" s="55"/>
      <c r="BP155" s="827"/>
      <c r="BQ155" s="55"/>
      <c r="BR155" s="827"/>
      <c r="BS155" s="55"/>
      <c r="BT155" s="827"/>
      <c r="BU155" s="55"/>
      <c r="BV155" s="827"/>
      <c r="BW155" s="55"/>
      <c r="BX155" s="827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  <c r="HG155" s="55"/>
      <c r="HH155" s="55"/>
      <c r="HI155" s="55"/>
      <c r="HJ155" s="55"/>
      <c r="HK155" s="55"/>
      <c r="HL155" s="55"/>
      <c r="HM155" s="55"/>
      <c r="HN155" s="55"/>
      <c r="HO155" s="55"/>
      <c r="HP155" s="55"/>
      <c r="HQ155" s="55"/>
      <c r="HR155" s="55"/>
      <c r="HS155" s="55"/>
      <c r="HT155" s="55"/>
      <c r="HU155" s="55"/>
      <c r="HV155" s="55"/>
      <c r="HW155" s="55"/>
    </row>
    <row r="156" spans="1:231" s="5" customFormat="1" ht="22.15" customHeight="1" x14ac:dyDescent="0.25">
      <c r="A156" s="55"/>
      <c r="B156" s="56"/>
      <c r="C156" s="55"/>
      <c r="D156" s="55"/>
      <c r="E156" s="55"/>
      <c r="F156" s="55"/>
      <c r="G156" s="57"/>
      <c r="H156" s="57"/>
      <c r="I156" s="58"/>
      <c r="J156" s="59"/>
      <c r="K156" s="74"/>
      <c r="L156" s="78"/>
      <c r="M156" s="83"/>
      <c r="N156" s="58"/>
      <c r="O156" s="60"/>
      <c r="P156" s="710"/>
      <c r="Q156" s="60"/>
      <c r="R156" s="710"/>
      <c r="S156" s="60"/>
      <c r="T156" s="710"/>
      <c r="U156" s="60"/>
      <c r="V156" s="710"/>
      <c r="W156" s="60"/>
      <c r="X156" s="710"/>
      <c r="Y156" s="189"/>
      <c r="Z156" s="799"/>
      <c r="AA156" s="55"/>
      <c r="AB156" s="827"/>
      <c r="AC156" s="55"/>
      <c r="AD156" s="827"/>
      <c r="AE156" s="55"/>
      <c r="AF156" s="827"/>
      <c r="AG156" s="55"/>
      <c r="AH156" s="827"/>
      <c r="AI156" s="55"/>
      <c r="AJ156" s="827"/>
      <c r="AK156" s="55"/>
      <c r="AL156" s="827"/>
      <c r="AM156" s="55"/>
      <c r="AN156" s="827"/>
      <c r="AO156" s="55"/>
      <c r="AP156" s="827"/>
      <c r="AQ156" s="55"/>
      <c r="AR156" s="827"/>
      <c r="AS156" s="55"/>
      <c r="AT156" s="827"/>
      <c r="AU156" s="55"/>
      <c r="AV156" s="827"/>
      <c r="AW156" s="55"/>
      <c r="AX156" s="827"/>
      <c r="AY156" s="55"/>
      <c r="AZ156" s="827"/>
      <c r="BA156" s="55"/>
      <c r="BB156" s="827"/>
      <c r="BC156" s="55"/>
      <c r="BD156" s="827"/>
      <c r="BE156" s="55"/>
      <c r="BF156" s="827"/>
      <c r="BG156" s="55"/>
      <c r="BH156" s="827"/>
      <c r="BI156" s="55"/>
      <c r="BJ156" s="827"/>
      <c r="BK156" s="55"/>
      <c r="BL156" s="827"/>
      <c r="BM156" s="55"/>
      <c r="BN156" s="827"/>
      <c r="BO156" s="55"/>
      <c r="BP156" s="827"/>
      <c r="BQ156" s="55"/>
      <c r="BR156" s="827"/>
      <c r="BS156" s="55"/>
      <c r="BT156" s="827"/>
      <c r="BU156" s="55"/>
      <c r="BV156" s="827"/>
      <c r="BW156" s="55"/>
      <c r="BX156" s="827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  <c r="CV156" s="55"/>
      <c r="CW156" s="55"/>
      <c r="CX156" s="55"/>
      <c r="CY156" s="55"/>
      <c r="CZ156" s="55"/>
      <c r="DA156" s="55"/>
      <c r="DB156" s="55"/>
      <c r="DC156" s="55"/>
      <c r="DD156" s="55"/>
      <c r="DE156" s="55"/>
      <c r="DF156" s="55"/>
      <c r="DG156" s="55"/>
      <c r="DH156" s="55"/>
      <c r="DI156" s="55"/>
      <c r="DJ156" s="55"/>
      <c r="DK156" s="55"/>
      <c r="DL156" s="55"/>
      <c r="DM156" s="55"/>
      <c r="DN156" s="55"/>
      <c r="DO156" s="55"/>
      <c r="DP156" s="55"/>
      <c r="DQ156" s="55"/>
      <c r="DR156" s="55"/>
      <c r="DS156" s="55"/>
      <c r="DT156" s="55"/>
      <c r="DU156" s="55"/>
      <c r="DV156" s="55"/>
      <c r="DW156" s="55"/>
      <c r="DX156" s="55"/>
      <c r="DY156" s="55"/>
      <c r="DZ156" s="55"/>
      <c r="EA156" s="55"/>
      <c r="EB156" s="55"/>
      <c r="EC156" s="55"/>
      <c r="ED156" s="55"/>
      <c r="EE156" s="55"/>
      <c r="EF156" s="55"/>
      <c r="EG156" s="55"/>
      <c r="EH156" s="55"/>
      <c r="EI156" s="55"/>
      <c r="EJ156" s="55"/>
      <c r="EK156" s="55"/>
      <c r="EL156" s="55"/>
      <c r="EM156" s="55"/>
      <c r="EN156" s="55"/>
      <c r="EO156" s="55"/>
      <c r="EP156" s="55"/>
      <c r="EQ156" s="55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  <c r="GH156" s="55"/>
      <c r="GI156" s="55"/>
      <c r="GJ156" s="55"/>
      <c r="GK156" s="55"/>
      <c r="GL156" s="55"/>
      <c r="GM156" s="55"/>
      <c r="GN156" s="55"/>
      <c r="GO156" s="55"/>
      <c r="GP156" s="55"/>
      <c r="GQ156" s="55"/>
      <c r="GR156" s="55"/>
      <c r="GS156" s="55"/>
      <c r="GT156" s="55"/>
      <c r="GU156" s="55"/>
      <c r="GV156" s="55"/>
      <c r="GW156" s="55"/>
      <c r="GX156" s="55"/>
      <c r="GY156" s="55"/>
      <c r="GZ156" s="55"/>
      <c r="HA156" s="55"/>
      <c r="HB156" s="55"/>
      <c r="HC156" s="55"/>
      <c r="HD156" s="55"/>
      <c r="HE156" s="55"/>
      <c r="HF156" s="55"/>
      <c r="HG156" s="55"/>
      <c r="HH156" s="55"/>
      <c r="HI156" s="55"/>
      <c r="HJ156" s="55"/>
      <c r="HK156" s="55"/>
      <c r="HL156" s="55"/>
      <c r="HM156" s="55"/>
      <c r="HN156" s="55"/>
      <c r="HO156" s="55"/>
      <c r="HP156" s="55"/>
      <c r="HQ156" s="55"/>
      <c r="HR156" s="55"/>
      <c r="HS156" s="55"/>
      <c r="HT156" s="55"/>
      <c r="HU156" s="55"/>
      <c r="HV156" s="55"/>
      <c r="HW156" s="55"/>
    </row>
    <row r="157" spans="1:231" s="5" customFormat="1" ht="22.15" customHeight="1" x14ac:dyDescent="0.25">
      <c r="A157" s="55"/>
      <c r="B157" s="56"/>
      <c r="C157" s="55"/>
      <c r="D157" s="55"/>
      <c r="E157" s="55"/>
      <c r="F157" s="55"/>
      <c r="G157" s="57"/>
      <c r="H157" s="57"/>
      <c r="I157" s="58"/>
      <c r="J157" s="59"/>
      <c r="K157" s="74"/>
      <c r="L157" s="78"/>
      <c r="M157" s="83"/>
      <c r="N157" s="58"/>
      <c r="O157" s="60"/>
      <c r="P157" s="710"/>
      <c r="Q157" s="60"/>
      <c r="R157" s="710"/>
      <c r="S157" s="60"/>
      <c r="T157" s="710"/>
      <c r="U157" s="60"/>
      <c r="V157" s="710"/>
      <c r="W157" s="60"/>
      <c r="X157" s="710"/>
      <c r="Y157" s="189"/>
      <c r="Z157" s="799"/>
      <c r="AA157" s="55"/>
      <c r="AB157" s="827"/>
      <c r="AC157" s="55"/>
      <c r="AD157" s="827"/>
      <c r="AE157" s="55"/>
      <c r="AF157" s="827"/>
      <c r="AG157" s="55"/>
      <c r="AH157" s="827"/>
      <c r="AI157" s="55"/>
      <c r="AJ157" s="827"/>
      <c r="AK157" s="55"/>
      <c r="AL157" s="827"/>
      <c r="AM157" s="55"/>
      <c r="AN157" s="827"/>
      <c r="AO157" s="55"/>
      <c r="AP157" s="827"/>
      <c r="AQ157" s="55"/>
      <c r="AR157" s="827"/>
      <c r="AS157" s="55"/>
      <c r="AT157" s="827"/>
      <c r="AU157" s="55"/>
      <c r="AV157" s="827"/>
      <c r="AW157" s="55"/>
      <c r="AX157" s="827"/>
      <c r="AY157" s="55"/>
      <c r="AZ157" s="827"/>
      <c r="BA157" s="55"/>
      <c r="BB157" s="827"/>
      <c r="BC157" s="55"/>
      <c r="BD157" s="827"/>
      <c r="BE157" s="55"/>
      <c r="BF157" s="827"/>
      <c r="BG157" s="55"/>
      <c r="BH157" s="827"/>
      <c r="BI157" s="55"/>
      <c r="BJ157" s="827"/>
      <c r="BK157" s="55"/>
      <c r="BL157" s="827"/>
      <c r="BM157" s="55"/>
      <c r="BN157" s="827"/>
      <c r="BO157" s="55"/>
      <c r="BP157" s="827"/>
      <c r="BQ157" s="55"/>
      <c r="BR157" s="827"/>
      <c r="BS157" s="55"/>
      <c r="BT157" s="827"/>
      <c r="BU157" s="55"/>
      <c r="BV157" s="827"/>
      <c r="BW157" s="55"/>
      <c r="BX157" s="827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55"/>
      <c r="CP157" s="55"/>
      <c r="CQ157" s="55"/>
      <c r="CR157" s="55"/>
      <c r="CS157" s="55"/>
      <c r="CT157" s="55"/>
      <c r="CU157" s="55"/>
      <c r="CV157" s="55"/>
      <c r="CW157" s="55"/>
      <c r="CX157" s="55"/>
      <c r="CY157" s="55"/>
      <c r="CZ157" s="55"/>
      <c r="DA157" s="55"/>
      <c r="DB157" s="55"/>
      <c r="DC157" s="55"/>
      <c r="DD157" s="55"/>
      <c r="DE157" s="55"/>
      <c r="DF157" s="55"/>
      <c r="DG157" s="55"/>
      <c r="DH157" s="55"/>
      <c r="DI157" s="55"/>
      <c r="DJ157" s="55"/>
      <c r="DK157" s="55"/>
      <c r="DL157" s="55"/>
      <c r="DM157" s="55"/>
      <c r="DN157" s="55"/>
      <c r="DO157" s="55"/>
      <c r="DP157" s="55"/>
      <c r="DQ157" s="55"/>
      <c r="DR157" s="55"/>
      <c r="DS157" s="55"/>
      <c r="DT157" s="55"/>
      <c r="DU157" s="55"/>
      <c r="DV157" s="55"/>
      <c r="DW157" s="55"/>
      <c r="DX157" s="55"/>
      <c r="DY157" s="55"/>
      <c r="DZ157" s="55"/>
      <c r="EA157" s="55"/>
      <c r="EB157" s="55"/>
      <c r="EC157" s="55"/>
      <c r="ED157" s="55"/>
      <c r="EE157" s="55"/>
      <c r="EF157" s="55"/>
      <c r="EG157" s="55"/>
      <c r="EH157" s="55"/>
      <c r="EI157" s="55"/>
      <c r="EJ157" s="55"/>
      <c r="EK157" s="55"/>
      <c r="EL157" s="55"/>
      <c r="EM157" s="55"/>
      <c r="EN157" s="55"/>
      <c r="EO157" s="55"/>
      <c r="EP157" s="55"/>
      <c r="EQ157" s="55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  <c r="HG157" s="55"/>
      <c r="HH157" s="55"/>
      <c r="HI157" s="55"/>
      <c r="HJ157" s="55"/>
      <c r="HK157" s="55"/>
      <c r="HL157" s="55"/>
      <c r="HM157" s="55"/>
      <c r="HN157" s="55"/>
      <c r="HO157" s="55"/>
      <c r="HP157" s="55"/>
      <c r="HQ157" s="55"/>
      <c r="HR157" s="55"/>
      <c r="HS157" s="55"/>
      <c r="HT157" s="55"/>
      <c r="HU157" s="55"/>
      <c r="HV157" s="55"/>
      <c r="HW157" s="55"/>
    </row>
    <row r="158" spans="1:231" s="5" customFormat="1" ht="22.15" customHeight="1" x14ac:dyDescent="0.25">
      <c r="A158" s="55"/>
      <c r="B158" s="56"/>
      <c r="C158" s="55"/>
      <c r="D158" s="55"/>
      <c r="E158" s="55"/>
      <c r="F158" s="61"/>
      <c r="G158" s="57"/>
      <c r="H158" s="57"/>
      <c r="I158" s="58"/>
      <c r="J158" s="59"/>
      <c r="K158" s="74"/>
      <c r="L158" s="78"/>
      <c r="M158" s="83"/>
      <c r="N158" s="58"/>
      <c r="O158" s="60"/>
      <c r="P158" s="710"/>
      <c r="Q158" s="60"/>
      <c r="R158" s="710"/>
      <c r="S158" s="60"/>
      <c r="T158" s="710"/>
      <c r="U158" s="60"/>
      <c r="V158" s="710"/>
      <c r="W158" s="60"/>
      <c r="X158" s="710"/>
      <c r="Y158" s="189"/>
      <c r="Z158" s="799"/>
      <c r="AA158" s="55"/>
      <c r="AB158" s="827"/>
      <c r="AC158" s="55"/>
      <c r="AD158" s="827"/>
      <c r="AE158" s="55"/>
      <c r="AF158" s="827"/>
      <c r="AG158" s="55"/>
      <c r="AH158" s="827"/>
      <c r="AI158" s="55"/>
      <c r="AJ158" s="827"/>
      <c r="AK158" s="55"/>
      <c r="AL158" s="827"/>
      <c r="AM158" s="55"/>
      <c r="AN158" s="827"/>
      <c r="AO158" s="55"/>
      <c r="AP158" s="827"/>
      <c r="AQ158" s="55"/>
      <c r="AR158" s="827"/>
      <c r="AS158" s="55"/>
      <c r="AT158" s="827"/>
      <c r="AU158" s="55"/>
      <c r="AV158" s="827"/>
      <c r="AW158" s="55"/>
      <c r="AX158" s="827"/>
      <c r="AY158" s="55"/>
      <c r="AZ158" s="827"/>
      <c r="BA158" s="55"/>
      <c r="BB158" s="827"/>
      <c r="BC158" s="55"/>
      <c r="BD158" s="827"/>
      <c r="BE158" s="55"/>
      <c r="BF158" s="827"/>
      <c r="BG158" s="55"/>
      <c r="BH158" s="827"/>
      <c r="BI158" s="55"/>
      <c r="BJ158" s="827"/>
      <c r="BK158" s="55"/>
      <c r="BL158" s="827"/>
      <c r="BM158" s="55"/>
      <c r="BN158" s="827"/>
      <c r="BO158" s="55"/>
      <c r="BP158" s="827"/>
      <c r="BQ158" s="55"/>
      <c r="BR158" s="827"/>
      <c r="BS158" s="55"/>
      <c r="BT158" s="827"/>
      <c r="BU158" s="55"/>
      <c r="BV158" s="827"/>
      <c r="BW158" s="55"/>
      <c r="BX158" s="827"/>
      <c r="BY158" s="55"/>
      <c r="BZ158" s="55"/>
      <c r="CA158" s="55"/>
      <c r="CB158" s="55"/>
      <c r="CC158" s="55"/>
      <c r="CD158" s="55"/>
      <c r="CE158" s="55"/>
      <c r="CF158" s="55"/>
      <c r="CG158" s="55"/>
      <c r="CH158" s="55"/>
      <c r="CI158" s="55"/>
      <c r="CJ158" s="55"/>
      <c r="CK158" s="55"/>
      <c r="CL158" s="55"/>
      <c r="CM158" s="55"/>
      <c r="CN158" s="55"/>
      <c r="CO158" s="55"/>
      <c r="CP158" s="55"/>
      <c r="CQ158" s="55"/>
      <c r="CR158" s="55"/>
      <c r="CS158" s="55"/>
      <c r="CT158" s="55"/>
      <c r="CU158" s="55"/>
      <c r="CV158" s="55"/>
      <c r="CW158" s="55"/>
      <c r="CX158" s="55"/>
      <c r="CY158" s="55"/>
      <c r="CZ158" s="55"/>
      <c r="DA158" s="55"/>
      <c r="DB158" s="55"/>
      <c r="DC158" s="55"/>
      <c r="DD158" s="55"/>
      <c r="DE158" s="55"/>
      <c r="DF158" s="55"/>
      <c r="DG158" s="55"/>
      <c r="DH158" s="55"/>
      <c r="DI158" s="55"/>
      <c r="DJ158" s="55"/>
      <c r="DK158" s="55"/>
      <c r="DL158" s="55"/>
      <c r="DM158" s="55"/>
      <c r="DN158" s="55"/>
      <c r="DO158" s="55"/>
      <c r="DP158" s="55"/>
      <c r="DQ158" s="55"/>
      <c r="DR158" s="55"/>
      <c r="DS158" s="55"/>
      <c r="DT158" s="55"/>
      <c r="DU158" s="55"/>
      <c r="DV158" s="55"/>
      <c r="DW158" s="55"/>
      <c r="DX158" s="55"/>
      <c r="DY158" s="55"/>
      <c r="DZ158" s="55"/>
      <c r="EA158" s="55"/>
      <c r="EB158" s="55"/>
      <c r="EC158" s="55"/>
      <c r="ED158" s="55"/>
      <c r="EE158" s="55"/>
      <c r="EF158" s="55"/>
      <c r="EG158" s="55"/>
      <c r="EH158" s="55"/>
      <c r="EI158" s="55"/>
      <c r="EJ158" s="55"/>
      <c r="EK158" s="55"/>
      <c r="EL158" s="55"/>
      <c r="EM158" s="55"/>
      <c r="EN158" s="55"/>
      <c r="EO158" s="55"/>
      <c r="EP158" s="55"/>
      <c r="EQ158" s="55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  <c r="HG158" s="55"/>
      <c r="HH158" s="55"/>
      <c r="HI158" s="55"/>
      <c r="HJ158" s="55"/>
      <c r="HK158" s="55"/>
      <c r="HL158" s="55"/>
      <c r="HM158" s="55"/>
      <c r="HN158" s="55"/>
      <c r="HO158" s="55"/>
      <c r="HP158" s="55"/>
      <c r="HQ158" s="55"/>
      <c r="HR158" s="55"/>
      <c r="HS158" s="55"/>
      <c r="HT158" s="55"/>
      <c r="HU158" s="55"/>
      <c r="HV158" s="55"/>
      <c r="HW158" s="55"/>
    </row>
    <row r="159" spans="1:231" s="5" customFormat="1" ht="22.15" customHeight="1" x14ac:dyDescent="0.25">
      <c r="A159" s="55"/>
      <c r="B159" s="56"/>
      <c r="C159" s="55"/>
      <c r="D159" s="55"/>
      <c r="E159" s="55"/>
      <c r="F159" s="55"/>
      <c r="G159" s="57"/>
      <c r="H159" s="57"/>
      <c r="I159" s="58"/>
      <c r="J159" s="59"/>
      <c r="K159" s="74"/>
      <c r="L159" s="78"/>
      <c r="M159" s="83"/>
      <c r="N159" s="58"/>
      <c r="O159" s="60"/>
      <c r="P159" s="710"/>
      <c r="Q159" s="60"/>
      <c r="R159" s="710"/>
      <c r="S159" s="60"/>
      <c r="T159" s="710"/>
      <c r="U159" s="60"/>
      <c r="V159" s="710"/>
      <c r="W159" s="60"/>
      <c r="X159" s="710"/>
      <c r="Y159" s="189"/>
      <c r="Z159" s="799"/>
      <c r="AA159" s="55"/>
      <c r="AB159" s="827"/>
      <c r="AC159" s="55"/>
      <c r="AD159" s="827"/>
      <c r="AE159" s="55"/>
      <c r="AF159" s="827"/>
      <c r="AG159" s="55"/>
      <c r="AH159" s="827"/>
      <c r="AI159" s="55"/>
      <c r="AJ159" s="827"/>
      <c r="AK159" s="55"/>
      <c r="AL159" s="827"/>
      <c r="AM159" s="55"/>
      <c r="AN159" s="827"/>
      <c r="AO159" s="55"/>
      <c r="AP159" s="827"/>
      <c r="AQ159" s="55"/>
      <c r="AR159" s="827"/>
      <c r="AS159" s="55"/>
      <c r="AT159" s="827"/>
      <c r="AU159" s="55"/>
      <c r="AV159" s="827"/>
      <c r="AW159" s="55"/>
      <c r="AX159" s="827"/>
      <c r="AY159" s="55"/>
      <c r="AZ159" s="827"/>
      <c r="BA159" s="55"/>
      <c r="BB159" s="827"/>
      <c r="BC159" s="55"/>
      <c r="BD159" s="827"/>
      <c r="BE159" s="55"/>
      <c r="BF159" s="827"/>
      <c r="BG159" s="55"/>
      <c r="BH159" s="827"/>
      <c r="BI159" s="55"/>
      <c r="BJ159" s="827"/>
      <c r="BK159" s="55"/>
      <c r="BL159" s="827"/>
      <c r="BM159" s="55"/>
      <c r="BN159" s="827"/>
      <c r="BO159" s="55"/>
      <c r="BP159" s="827"/>
      <c r="BQ159" s="55"/>
      <c r="BR159" s="827"/>
      <c r="BS159" s="55"/>
      <c r="BT159" s="827"/>
      <c r="BU159" s="55"/>
      <c r="BV159" s="827"/>
      <c r="BW159" s="55"/>
      <c r="BX159" s="827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  <c r="HG159" s="55"/>
      <c r="HH159" s="55"/>
      <c r="HI159" s="55"/>
      <c r="HJ159" s="55"/>
      <c r="HK159" s="55"/>
      <c r="HL159" s="55"/>
      <c r="HM159" s="55"/>
      <c r="HN159" s="55"/>
      <c r="HO159" s="55"/>
      <c r="HP159" s="55"/>
      <c r="HQ159" s="55"/>
      <c r="HR159" s="55"/>
      <c r="HS159" s="55"/>
      <c r="HT159" s="55"/>
      <c r="HU159" s="55"/>
      <c r="HV159" s="55"/>
      <c r="HW159" s="55"/>
    </row>
    <row r="160" spans="1:231" s="5" customFormat="1" ht="22.15" customHeight="1" x14ac:dyDescent="0.25">
      <c r="A160" s="55"/>
      <c r="B160" s="56"/>
      <c r="C160" s="55"/>
      <c r="D160" s="55"/>
      <c r="E160" s="55"/>
      <c r="F160" s="55"/>
      <c r="G160" s="57"/>
      <c r="H160" s="57"/>
      <c r="I160" s="58"/>
      <c r="J160" s="59"/>
      <c r="K160" s="74"/>
      <c r="L160" s="78"/>
      <c r="M160" s="83"/>
      <c r="N160" s="58"/>
      <c r="O160" s="60"/>
      <c r="P160" s="710"/>
      <c r="Q160" s="60"/>
      <c r="R160" s="710"/>
      <c r="S160" s="60"/>
      <c r="T160" s="710"/>
      <c r="U160" s="60"/>
      <c r="V160" s="710"/>
      <c r="W160" s="60"/>
      <c r="X160" s="710"/>
      <c r="Y160" s="189"/>
      <c r="Z160" s="799"/>
      <c r="AA160" s="55"/>
      <c r="AB160" s="827"/>
      <c r="AC160" s="55"/>
      <c r="AD160" s="827"/>
      <c r="AE160" s="55"/>
      <c r="AF160" s="827"/>
      <c r="AG160" s="55"/>
      <c r="AH160" s="827"/>
      <c r="AI160" s="55"/>
      <c r="AJ160" s="827"/>
      <c r="AK160" s="55"/>
      <c r="AL160" s="827"/>
      <c r="AM160" s="55"/>
      <c r="AN160" s="827"/>
      <c r="AO160" s="55"/>
      <c r="AP160" s="827"/>
      <c r="AQ160" s="55"/>
      <c r="AR160" s="827"/>
      <c r="AS160" s="55"/>
      <c r="AT160" s="827"/>
      <c r="AU160" s="55"/>
      <c r="AV160" s="827"/>
      <c r="AW160" s="55"/>
      <c r="AX160" s="827"/>
      <c r="AY160" s="55"/>
      <c r="AZ160" s="827"/>
      <c r="BA160" s="55"/>
      <c r="BB160" s="827"/>
      <c r="BC160" s="55"/>
      <c r="BD160" s="827"/>
      <c r="BE160" s="55"/>
      <c r="BF160" s="827"/>
      <c r="BG160" s="55"/>
      <c r="BH160" s="827"/>
      <c r="BI160" s="55"/>
      <c r="BJ160" s="827"/>
      <c r="BK160" s="55"/>
      <c r="BL160" s="827"/>
      <c r="BM160" s="55"/>
      <c r="BN160" s="827"/>
      <c r="BO160" s="55"/>
      <c r="BP160" s="827"/>
      <c r="BQ160" s="55"/>
      <c r="BR160" s="827"/>
      <c r="BS160" s="55"/>
      <c r="BT160" s="827"/>
      <c r="BU160" s="55"/>
      <c r="BV160" s="827"/>
      <c r="BW160" s="55"/>
      <c r="BX160" s="827"/>
      <c r="BY160" s="55"/>
      <c r="BZ160" s="55"/>
      <c r="CA160" s="55"/>
      <c r="CB160" s="55"/>
      <c r="CC160" s="55"/>
      <c r="CD160" s="55"/>
      <c r="CE160" s="55"/>
      <c r="CF160" s="55"/>
      <c r="CG160" s="55"/>
      <c r="CH160" s="55"/>
      <c r="CI160" s="55"/>
      <c r="CJ160" s="55"/>
      <c r="CK160" s="55"/>
      <c r="CL160" s="55"/>
      <c r="CM160" s="55"/>
      <c r="CN160" s="55"/>
      <c r="CO160" s="55"/>
      <c r="CP160" s="55"/>
      <c r="CQ160" s="55"/>
      <c r="CR160" s="55"/>
      <c r="CS160" s="55"/>
      <c r="CT160" s="55"/>
      <c r="CU160" s="55"/>
      <c r="CV160" s="55"/>
      <c r="CW160" s="55"/>
      <c r="CX160" s="55"/>
      <c r="CY160" s="55"/>
      <c r="CZ160" s="55"/>
      <c r="DA160" s="55"/>
      <c r="DB160" s="55"/>
      <c r="DC160" s="55"/>
      <c r="DD160" s="55"/>
      <c r="DE160" s="55"/>
      <c r="DF160" s="55"/>
      <c r="DG160" s="55"/>
      <c r="DH160" s="55"/>
      <c r="DI160" s="55"/>
      <c r="DJ160" s="55"/>
      <c r="DK160" s="55"/>
      <c r="DL160" s="55"/>
      <c r="DM160" s="55"/>
      <c r="DN160" s="55"/>
      <c r="DO160" s="55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G160" s="55"/>
      <c r="EH160" s="55"/>
      <c r="EI160" s="55"/>
      <c r="EJ160" s="55"/>
      <c r="EK160" s="55"/>
      <c r="EL160" s="55"/>
      <c r="EM160" s="55"/>
      <c r="EN160" s="55"/>
      <c r="EO160" s="55"/>
      <c r="EP160" s="55"/>
      <c r="EQ160" s="55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  <c r="HG160" s="55"/>
      <c r="HH160" s="55"/>
      <c r="HI160" s="55"/>
      <c r="HJ160" s="55"/>
      <c r="HK160" s="55"/>
      <c r="HL160" s="55"/>
      <c r="HM160" s="55"/>
      <c r="HN160" s="55"/>
      <c r="HO160" s="55"/>
      <c r="HP160" s="55"/>
      <c r="HQ160" s="55"/>
      <c r="HR160" s="55"/>
      <c r="HS160" s="55"/>
      <c r="HT160" s="55"/>
      <c r="HU160" s="55"/>
      <c r="HV160" s="55"/>
      <c r="HW160" s="55"/>
    </row>
    <row r="161" spans="1:231" s="5" customFormat="1" ht="22.15" customHeight="1" x14ac:dyDescent="0.25">
      <c r="A161" s="55"/>
      <c r="B161" s="56"/>
      <c r="C161" s="55"/>
      <c r="D161" s="55"/>
      <c r="E161" s="55"/>
      <c r="F161" s="55"/>
      <c r="G161" s="57"/>
      <c r="H161" s="57"/>
      <c r="I161" s="58"/>
      <c r="J161" s="59"/>
      <c r="K161" s="74"/>
      <c r="L161" s="78"/>
      <c r="M161" s="83"/>
      <c r="N161" s="58"/>
      <c r="O161" s="60"/>
      <c r="P161" s="710"/>
      <c r="Q161" s="60"/>
      <c r="R161" s="710"/>
      <c r="S161" s="60"/>
      <c r="T161" s="710"/>
      <c r="U161" s="60"/>
      <c r="V161" s="710"/>
      <c r="W161" s="60"/>
      <c r="X161" s="710"/>
      <c r="Y161" s="189"/>
      <c r="Z161" s="799"/>
      <c r="AA161" s="55"/>
      <c r="AB161" s="827"/>
      <c r="AC161" s="55"/>
      <c r="AD161" s="827"/>
      <c r="AE161" s="55"/>
      <c r="AF161" s="827"/>
      <c r="AG161" s="55"/>
      <c r="AH161" s="827"/>
      <c r="AI161" s="55"/>
      <c r="AJ161" s="827"/>
      <c r="AK161" s="55"/>
      <c r="AL161" s="827"/>
      <c r="AM161" s="55"/>
      <c r="AN161" s="827"/>
      <c r="AO161" s="55"/>
      <c r="AP161" s="827"/>
      <c r="AQ161" s="55"/>
      <c r="AR161" s="827"/>
      <c r="AS161" s="55"/>
      <c r="AT161" s="827"/>
      <c r="AU161" s="55"/>
      <c r="AV161" s="827"/>
      <c r="AW161" s="55"/>
      <c r="AX161" s="827"/>
      <c r="AY161" s="55"/>
      <c r="AZ161" s="827"/>
      <c r="BA161" s="55"/>
      <c r="BB161" s="827"/>
      <c r="BC161" s="55"/>
      <c r="BD161" s="827"/>
      <c r="BE161" s="55"/>
      <c r="BF161" s="827"/>
      <c r="BG161" s="55"/>
      <c r="BH161" s="827"/>
      <c r="BI161" s="55"/>
      <c r="BJ161" s="827"/>
      <c r="BK161" s="55"/>
      <c r="BL161" s="827"/>
      <c r="BM161" s="55"/>
      <c r="BN161" s="827"/>
      <c r="BO161" s="55"/>
      <c r="BP161" s="827"/>
      <c r="BQ161" s="55"/>
      <c r="BR161" s="827"/>
      <c r="BS161" s="55"/>
      <c r="BT161" s="827"/>
      <c r="BU161" s="55"/>
      <c r="BV161" s="827"/>
      <c r="BW161" s="55"/>
      <c r="BX161" s="827"/>
      <c r="BY161" s="55"/>
      <c r="BZ161" s="55"/>
      <c r="CA161" s="55"/>
      <c r="CB161" s="55"/>
      <c r="CC161" s="55"/>
      <c r="CD161" s="55"/>
      <c r="CE161" s="55"/>
      <c r="CF161" s="55"/>
      <c r="CG161" s="55"/>
      <c r="CH161" s="55"/>
      <c r="CI161" s="55"/>
      <c r="CJ161" s="55"/>
      <c r="CK161" s="55"/>
      <c r="CL161" s="55"/>
      <c r="CM161" s="55"/>
      <c r="CN161" s="55"/>
      <c r="CO161" s="55"/>
      <c r="CP161" s="55"/>
      <c r="CQ161" s="55"/>
      <c r="CR161" s="55"/>
      <c r="CS161" s="55"/>
      <c r="CT161" s="55"/>
      <c r="CU161" s="55"/>
      <c r="CV161" s="55"/>
      <c r="CW161" s="55"/>
      <c r="CX161" s="55"/>
      <c r="CY161" s="55"/>
      <c r="CZ161" s="55"/>
      <c r="DA161" s="55"/>
      <c r="DB161" s="55"/>
      <c r="DC161" s="55"/>
      <c r="DD161" s="55"/>
      <c r="DE161" s="55"/>
      <c r="DF161" s="55"/>
      <c r="DG161" s="55"/>
      <c r="DH161" s="55"/>
      <c r="DI161" s="55"/>
      <c r="DJ161" s="55"/>
      <c r="DK161" s="55"/>
      <c r="DL161" s="55"/>
      <c r="DM161" s="55"/>
      <c r="DN161" s="55"/>
      <c r="DO161" s="55"/>
      <c r="DP161" s="55"/>
      <c r="DQ161" s="55"/>
      <c r="DR161" s="55"/>
      <c r="DS161" s="55"/>
      <c r="DT161" s="55"/>
      <c r="DU161" s="55"/>
      <c r="DV161" s="55"/>
      <c r="DW161" s="55"/>
      <c r="DX161" s="55"/>
      <c r="DY161" s="55"/>
      <c r="DZ161" s="55"/>
      <c r="EA161" s="55"/>
      <c r="EB161" s="55"/>
      <c r="EC161" s="55"/>
      <c r="ED161" s="55"/>
      <c r="EE161" s="55"/>
      <c r="EF161" s="55"/>
      <c r="EG161" s="55"/>
      <c r="EH161" s="55"/>
      <c r="EI161" s="55"/>
      <c r="EJ161" s="55"/>
      <c r="EK161" s="55"/>
      <c r="EL161" s="55"/>
      <c r="EM161" s="55"/>
      <c r="EN161" s="55"/>
      <c r="EO161" s="55"/>
      <c r="EP161" s="55"/>
      <c r="EQ161" s="55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  <c r="HG161" s="55"/>
      <c r="HH161" s="55"/>
      <c r="HI161" s="55"/>
      <c r="HJ161" s="55"/>
      <c r="HK161" s="55"/>
      <c r="HL161" s="55"/>
      <c r="HM161" s="55"/>
      <c r="HN161" s="55"/>
      <c r="HO161" s="55"/>
      <c r="HP161" s="55"/>
      <c r="HQ161" s="55"/>
      <c r="HR161" s="55"/>
      <c r="HS161" s="55"/>
      <c r="HT161" s="55"/>
      <c r="HU161" s="55"/>
      <c r="HV161" s="55"/>
      <c r="HW161" s="55"/>
    </row>
    <row r="162" spans="1:231" s="5" customFormat="1" ht="22.15" customHeight="1" x14ac:dyDescent="0.25">
      <c r="A162" s="55"/>
      <c r="B162" s="56"/>
      <c r="C162" s="55"/>
      <c r="D162" s="55"/>
      <c r="E162" s="55"/>
      <c r="F162" s="55"/>
      <c r="G162" s="57"/>
      <c r="H162" s="57"/>
      <c r="I162" s="58"/>
      <c r="J162" s="59"/>
      <c r="K162" s="74"/>
      <c r="L162" s="78"/>
      <c r="M162" s="83"/>
      <c r="N162" s="58"/>
      <c r="O162" s="60"/>
      <c r="P162" s="710"/>
      <c r="Q162" s="60"/>
      <c r="R162" s="710"/>
      <c r="S162" s="60"/>
      <c r="T162" s="710"/>
      <c r="U162" s="60"/>
      <c r="V162" s="710"/>
      <c r="W162" s="60"/>
      <c r="X162" s="710"/>
      <c r="Y162" s="189"/>
      <c r="Z162" s="799"/>
      <c r="AA162" s="55"/>
      <c r="AB162" s="827"/>
      <c r="AC162" s="55"/>
      <c r="AD162" s="827"/>
      <c r="AE162" s="55"/>
      <c r="AF162" s="827"/>
      <c r="AG162" s="55"/>
      <c r="AH162" s="827"/>
      <c r="AI162" s="55"/>
      <c r="AJ162" s="827"/>
      <c r="AK162" s="55"/>
      <c r="AL162" s="827"/>
      <c r="AM162" s="55"/>
      <c r="AN162" s="827"/>
      <c r="AO162" s="55"/>
      <c r="AP162" s="827"/>
      <c r="AQ162" s="55"/>
      <c r="AR162" s="827"/>
      <c r="AS162" s="55"/>
      <c r="AT162" s="827"/>
      <c r="AU162" s="55"/>
      <c r="AV162" s="827"/>
      <c r="AW162" s="55"/>
      <c r="AX162" s="827"/>
      <c r="AY162" s="55"/>
      <c r="AZ162" s="827"/>
      <c r="BA162" s="55"/>
      <c r="BB162" s="827"/>
      <c r="BC162" s="55"/>
      <c r="BD162" s="827"/>
      <c r="BE162" s="55"/>
      <c r="BF162" s="827"/>
      <c r="BG162" s="55"/>
      <c r="BH162" s="827"/>
      <c r="BI162" s="55"/>
      <c r="BJ162" s="827"/>
      <c r="BK162" s="55"/>
      <c r="BL162" s="827"/>
      <c r="BM162" s="55"/>
      <c r="BN162" s="827"/>
      <c r="BO162" s="55"/>
      <c r="BP162" s="827"/>
      <c r="BQ162" s="55"/>
      <c r="BR162" s="827"/>
      <c r="BS162" s="55"/>
      <c r="BT162" s="827"/>
      <c r="BU162" s="55"/>
      <c r="BV162" s="827"/>
      <c r="BW162" s="55"/>
      <c r="BX162" s="827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5"/>
      <c r="CP162" s="55"/>
      <c r="CQ162" s="55"/>
      <c r="CR162" s="55"/>
      <c r="CS162" s="55"/>
      <c r="CT162" s="55"/>
      <c r="CU162" s="55"/>
      <c r="CV162" s="55"/>
      <c r="CW162" s="55"/>
      <c r="CX162" s="55"/>
      <c r="CY162" s="55"/>
      <c r="CZ162" s="55"/>
      <c r="DA162" s="55"/>
      <c r="DB162" s="55"/>
      <c r="DC162" s="55"/>
      <c r="DD162" s="55"/>
      <c r="DE162" s="55"/>
      <c r="DF162" s="55"/>
      <c r="DG162" s="55"/>
      <c r="DH162" s="55"/>
      <c r="DI162" s="55"/>
      <c r="DJ162" s="55"/>
      <c r="DK162" s="55"/>
      <c r="DL162" s="55"/>
      <c r="DM162" s="55"/>
      <c r="DN162" s="55"/>
      <c r="DO162" s="55"/>
      <c r="DP162" s="55"/>
      <c r="DQ162" s="55"/>
      <c r="DR162" s="55"/>
      <c r="DS162" s="55"/>
      <c r="DT162" s="55"/>
      <c r="DU162" s="55"/>
      <c r="DV162" s="55"/>
      <c r="DW162" s="55"/>
      <c r="DX162" s="55"/>
      <c r="DY162" s="55"/>
      <c r="DZ162" s="55"/>
      <c r="EA162" s="55"/>
      <c r="EB162" s="55"/>
      <c r="EC162" s="55"/>
      <c r="ED162" s="55"/>
      <c r="EE162" s="55"/>
      <c r="EF162" s="55"/>
      <c r="EG162" s="55"/>
      <c r="EH162" s="55"/>
      <c r="EI162" s="55"/>
      <c r="EJ162" s="55"/>
      <c r="EK162" s="55"/>
      <c r="EL162" s="55"/>
      <c r="EM162" s="55"/>
      <c r="EN162" s="55"/>
      <c r="EO162" s="55"/>
      <c r="EP162" s="55"/>
      <c r="EQ162" s="55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  <c r="HG162" s="55"/>
      <c r="HH162" s="55"/>
      <c r="HI162" s="55"/>
      <c r="HJ162" s="55"/>
      <c r="HK162" s="55"/>
      <c r="HL162" s="55"/>
      <c r="HM162" s="55"/>
      <c r="HN162" s="55"/>
      <c r="HO162" s="55"/>
      <c r="HP162" s="55"/>
      <c r="HQ162" s="55"/>
      <c r="HR162" s="55"/>
      <c r="HS162" s="55"/>
      <c r="HT162" s="55"/>
      <c r="HU162" s="55"/>
      <c r="HV162" s="55"/>
      <c r="HW162" s="55"/>
    </row>
    <row r="163" spans="1:231" s="5" customFormat="1" ht="22.15" customHeight="1" x14ac:dyDescent="0.25">
      <c r="A163" s="55"/>
      <c r="B163" s="56"/>
      <c r="C163" s="55"/>
      <c r="D163" s="55"/>
      <c r="E163" s="55"/>
      <c r="F163" s="55"/>
      <c r="G163" s="57"/>
      <c r="H163" s="57"/>
      <c r="I163" s="58"/>
      <c r="J163" s="59"/>
      <c r="K163" s="74"/>
      <c r="L163" s="78"/>
      <c r="M163" s="83"/>
      <c r="N163" s="58"/>
      <c r="O163" s="60"/>
      <c r="P163" s="710"/>
      <c r="Q163" s="60"/>
      <c r="R163" s="710"/>
      <c r="S163" s="60"/>
      <c r="T163" s="710"/>
      <c r="U163" s="60"/>
      <c r="V163" s="710"/>
      <c r="W163" s="60"/>
      <c r="X163" s="710"/>
      <c r="Y163" s="189"/>
      <c r="Z163" s="799"/>
      <c r="AA163" s="55"/>
      <c r="AB163" s="827"/>
      <c r="AC163" s="55"/>
      <c r="AD163" s="827"/>
      <c r="AE163" s="55"/>
      <c r="AF163" s="827"/>
      <c r="AG163" s="55"/>
      <c r="AH163" s="827"/>
      <c r="AI163" s="55"/>
      <c r="AJ163" s="827"/>
      <c r="AK163" s="55"/>
      <c r="AL163" s="827"/>
      <c r="AM163" s="55"/>
      <c r="AN163" s="827"/>
      <c r="AO163" s="55"/>
      <c r="AP163" s="827"/>
      <c r="AQ163" s="55"/>
      <c r="AR163" s="827"/>
      <c r="AS163" s="55"/>
      <c r="AT163" s="827"/>
      <c r="AU163" s="55"/>
      <c r="AV163" s="827"/>
      <c r="AW163" s="55"/>
      <c r="AX163" s="827"/>
      <c r="AY163" s="55"/>
      <c r="AZ163" s="827"/>
      <c r="BA163" s="55"/>
      <c r="BB163" s="827"/>
      <c r="BC163" s="55"/>
      <c r="BD163" s="827"/>
      <c r="BE163" s="55"/>
      <c r="BF163" s="827"/>
      <c r="BG163" s="55"/>
      <c r="BH163" s="827"/>
      <c r="BI163" s="55"/>
      <c r="BJ163" s="827"/>
      <c r="BK163" s="55"/>
      <c r="BL163" s="827"/>
      <c r="BM163" s="55"/>
      <c r="BN163" s="827"/>
      <c r="BO163" s="55"/>
      <c r="BP163" s="827"/>
      <c r="BQ163" s="55"/>
      <c r="BR163" s="827"/>
      <c r="BS163" s="55"/>
      <c r="BT163" s="827"/>
      <c r="BU163" s="55"/>
      <c r="BV163" s="827"/>
      <c r="BW163" s="55"/>
      <c r="BX163" s="827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  <c r="HG163" s="55"/>
      <c r="HH163" s="55"/>
      <c r="HI163" s="55"/>
      <c r="HJ163" s="55"/>
      <c r="HK163" s="55"/>
      <c r="HL163" s="55"/>
      <c r="HM163" s="55"/>
      <c r="HN163" s="55"/>
      <c r="HO163" s="55"/>
      <c r="HP163" s="55"/>
      <c r="HQ163" s="55"/>
      <c r="HR163" s="55"/>
      <c r="HS163" s="55"/>
      <c r="HT163" s="55"/>
      <c r="HU163" s="55"/>
      <c r="HV163" s="55"/>
      <c r="HW163" s="55"/>
    </row>
    <row r="164" spans="1:231" s="5" customFormat="1" ht="22.15" customHeight="1" x14ac:dyDescent="0.25">
      <c r="A164" s="55"/>
      <c r="B164" s="56"/>
      <c r="C164" s="55"/>
      <c r="D164" s="55"/>
      <c r="E164" s="55"/>
      <c r="F164" s="55"/>
      <c r="G164" s="57"/>
      <c r="H164" s="57"/>
      <c r="I164" s="58"/>
      <c r="J164" s="59"/>
      <c r="K164" s="74"/>
      <c r="L164" s="78"/>
      <c r="M164" s="83"/>
      <c r="N164" s="58"/>
      <c r="O164" s="60"/>
      <c r="P164" s="710"/>
      <c r="Q164" s="60"/>
      <c r="R164" s="710"/>
      <c r="S164" s="60"/>
      <c r="T164" s="710"/>
      <c r="U164" s="60"/>
      <c r="V164" s="710"/>
      <c r="W164" s="60"/>
      <c r="X164" s="710"/>
      <c r="Y164" s="189"/>
      <c r="Z164" s="799"/>
      <c r="AA164" s="55"/>
      <c r="AB164" s="827"/>
      <c r="AC164" s="55"/>
      <c r="AD164" s="827"/>
      <c r="AE164" s="55"/>
      <c r="AF164" s="827"/>
      <c r="AG164" s="55"/>
      <c r="AH164" s="827"/>
      <c r="AI164" s="55"/>
      <c r="AJ164" s="827"/>
      <c r="AK164" s="55"/>
      <c r="AL164" s="827"/>
      <c r="AM164" s="55"/>
      <c r="AN164" s="827"/>
      <c r="AO164" s="55"/>
      <c r="AP164" s="827"/>
      <c r="AQ164" s="55"/>
      <c r="AR164" s="827"/>
      <c r="AS164" s="55"/>
      <c r="AT164" s="827"/>
      <c r="AU164" s="55"/>
      <c r="AV164" s="827"/>
      <c r="AW164" s="55"/>
      <c r="AX164" s="827"/>
      <c r="AY164" s="55"/>
      <c r="AZ164" s="827"/>
      <c r="BA164" s="55"/>
      <c r="BB164" s="827"/>
      <c r="BC164" s="55"/>
      <c r="BD164" s="827"/>
      <c r="BE164" s="55"/>
      <c r="BF164" s="827"/>
      <c r="BG164" s="55"/>
      <c r="BH164" s="827"/>
      <c r="BI164" s="55"/>
      <c r="BJ164" s="827"/>
      <c r="BK164" s="55"/>
      <c r="BL164" s="827"/>
      <c r="BM164" s="55"/>
      <c r="BN164" s="827"/>
      <c r="BO164" s="55"/>
      <c r="BP164" s="827"/>
      <c r="BQ164" s="55"/>
      <c r="BR164" s="827"/>
      <c r="BS164" s="55"/>
      <c r="BT164" s="827"/>
      <c r="BU164" s="55"/>
      <c r="BV164" s="827"/>
      <c r="BW164" s="55"/>
      <c r="BX164" s="827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  <c r="HG164" s="55"/>
      <c r="HH164" s="55"/>
      <c r="HI164" s="55"/>
      <c r="HJ164" s="55"/>
      <c r="HK164" s="55"/>
      <c r="HL164" s="55"/>
      <c r="HM164" s="55"/>
      <c r="HN164" s="55"/>
      <c r="HO164" s="55"/>
      <c r="HP164" s="55"/>
      <c r="HQ164" s="55"/>
      <c r="HR164" s="55"/>
      <c r="HS164" s="55"/>
      <c r="HT164" s="55"/>
      <c r="HU164" s="55"/>
      <c r="HV164" s="55"/>
      <c r="HW164" s="55"/>
    </row>
    <row r="165" spans="1:231" s="5" customFormat="1" ht="22.15" customHeight="1" x14ac:dyDescent="0.25">
      <c r="A165" s="55"/>
      <c r="B165" s="56"/>
      <c r="C165" s="55"/>
      <c r="D165" s="55"/>
      <c r="E165" s="55"/>
      <c r="F165" s="55"/>
      <c r="G165" s="57"/>
      <c r="H165" s="57"/>
      <c r="I165" s="58"/>
      <c r="J165" s="59"/>
      <c r="K165" s="74"/>
      <c r="L165" s="78"/>
      <c r="M165" s="83"/>
      <c r="N165" s="58"/>
      <c r="O165" s="60"/>
      <c r="P165" s="710"/>
      <c r="Q165" s="60"/>
      <c r="R165" s="710"/>
      <c r="S165" s="60"/>
      <c r="T165" s="710"/>
      <c r="U165" s="60"/>
      <c r="V165" s="710"/>
      <c r="W165" s="60"/>
      <c r="X165" s="710"/>
      <c r="Y165" s="189"/>
      <c r="Z165" s="799"/>
      <c r="AA165" s="55"/>
      <c r="AB165" s="827"/>
      <c r="AC165" s="55"/>
      <c r="AD165" s="827"/>
      <c r="AE165" s="55"/>
      <c r="AF165" s="827"/>
      <c r="AG165" s="55"/>
      <c r="AH165" s="827"/>
      <c r="AI165" s="55"/>
      <c r="AJ165" s="827"/>
      <c r="AK165" s="55"/>
      <c r="AL165" s="827"/>
      <c r="AM165" s="55"/>
      <c r="AN165" s="827"/>
      <c r="AO165" s="55"/>
      <c r="AP165" s="827"/>
      <c r="AQ165" s="55"/>
      <c r="AR165" s="827"/>
      <c r="AS165" s="55"/>
      <c r="AT165" s="827"/>
      <c r="AU165" s="55"/>
      <c r="AV165" s="827"/>
      <c r="AW165" s="55"/>
      <c r="AX165" s="827"/>
      <c r="AY165" s="55"/>
      <c r="AZ165" s="827"/>
      <c r="BA165" s="55"/>
      <c r="BB165" s="827"/>
      <c r="BC165" s="55"/>
      <c r="BD165" s="827"/>
      <c r="BE165" s="55"/>
      <c r="BF165" s="827"/>
      <c r="BG165" s="55"/>
      <c r="BH165" s="827"/>
      <c r="BI165" s="55"/>
      <c r="BJ165" s="827"/>
      <c r="BK165" s="55"/>
      <c r="BL165" s="827"/>
      <c r="BM165" s="55"/>
      <c r="BN165" s="827"/>
      <c r="BO165" s="55"/>
      <c r="BP165" s="827"/>
      <c r="BQ165" s="55"/>
      <c r="BR165" s="827"/>
      <c r="BS165" s="55"/>
      <c r="BT165" s="827"/>
      <c r="BU165" s="55"/>
      <c r="BV165" s="827"/>
      <c r="BW165" s="55"/>
      <c r="BX165" s="827"/>
      <c r="BY165" s="55"/>
      <c r="BZ165" s="55"/>
      <c r="CA165" s="55"/>
      <c r="CB165" s="55"/>
      <c r="CC165" s="55"/>
      <c r="CD165" s="55"/>
      <c r="CE165" s="55"/>
      <c r="CF165" s="55"/>
      <c r="CG165" s="55"/>
      <c r="CH165" s="55"/>
      <c r="CI165" s="55"/>
      <c r="CJ165" s="55"/>
      <c r="CK165" s="55"/>
      <c r="CL165" s="55"/>
      <c r="CM165" s="55"/>
      <c r="CN165" s="55"/>
      <c r="CO165" s="55"/>
      <c r="CP165" s="55"/>
      <c r="CQ165" s="55"/>
      <c r="CR165" s="55"/>
      <c r="CS165" s="55"/>
      <c r="CT165" s="55"/>
      <c r="CU165" s="55"/>
      <c r="CV165" s="55"/>
      <c r="CW165" s="55"/>
      <c r="CX165" s="55"/>
      <c r="CY165" s="55"/>
      <c r="CZ165" s="55"/>
      <c r="DA165" s="55"/>
      <c r="DB165" s="55"/>
      <c r="DC165" s="55"/>
      <c r="DD165" s="55"/>
      <c r="DE165" s="55"/>
      <c r="DF165" s="55"/>
      <c r="DG165" s="55"/>
      <c r="DH165" s="55"/>
      <c r="DI165" s="55"/>
      <c r="DJ165" s="55"/>
      <c r="DK165" s="55"/>
      <c r="DL165" s="55"/>
      <c r="DM165" s="55"/>
      <c r="DN165" s="55"/>
      <c r="DO165" s="55"/>
      <c r="DP165" s="55"/>
      <c r="DQ165" s="55"/>
      <c r="DR165" s="55"/>
      <c r="DS165" s="55"/>
      <c r="DT165" s="55"/>
      <c r="DU165" s="55"/>
      <c r="DV165" s="55"/>
      <c r="DW165" s="55"/>
      <c r="DX165" s="55"/>
      <c r="DY165" s="55"/>
      <c r="DZ165" s="55"/>
      <c r="EA165" s="55"/>
      <c r="EB165" s="55"/>
      <c r="EC165" s="55"/>
      <c r="ED165" s="55"/>
      <c r="EE165" s="55"/>
      <c r="EF165" s="55"/>
      <c r="EG165" s="55"/>
      <c r="EH165" s="55"/>
      <c r="EI165" s="55"/>
      <c r="EJ165" s="55"/>
      <c r="EK165" s="55"/>
      <c r="EL165" s="55"/>
      <c r="EM165" s="55"/>
      <c r="EN165" s="55"/>
      <c r="EO165" s="55"/>
      <c r="EP165" s="55"/>
      <c r="EQ165" s="55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  <c r="HG165" s="55"/>
      <c r="HH165" s="55"/>
      <c r="HI165" s="55"/>
      <c r="HJ165" s="55"/>
      <c r="HK165" s="55"/>
      <c r="HL165" s="55"/>
      <c r="HM165" s="55"/>
      <c r="HN165" s="55"/>
      <c r="HO165" s="55"/>
      <c r="HP165" s="55"/>
      <c r="HQ165" s="55"/>
      <c r="HR165" s="55"/>
      <c r="HS165" s="55"/>
      <c r="HT165" s="55"/>
      <c r="HU165" s="55"/>
      <c r="HV165" s="55"/>
      <c r="HW165" s="55"/>
    </row>
    <row r="166" spans="1:231" s="5" customFormat="1" ht="22.15" customHeight="1" x14ac:dyDescent="0.25">
      <c r="A166" s="55"/>
      <c r="B166" s="56"/>
      <c r="C166" s="55"/>
      <c r="D166" s="55"/>
      <c r="E166" s="55"/>
      <c r="F166" s="55"/>
      <c r="G166" s="57"/>
      <c r="H166" s="57"/>
      <c r="I166" s="58"/>
      <c r="J166" s="59"/>
      <c r="K166" s="74"/>
      <c r="L166" s="78"/>
      <c r="M166" s="83"/>
      <c r="N166" s="58"/>
      <c r="O166" s="60"/>
      <c r="P166" s="710"/>
      <c r="Q166" s="60"/>
      <c r="R166" s="710"/>
      <c r="S166" s="60"/>
      <c r="T166" s="710"/>
      <c r="U166" s="60"/>
      <c r="V166" s="710"/>
      <c r="W166" s="60"/>
      <c r="X166" s="710"/>
      <c r="Y166" s="189"/>
      <c r="Z166" s="799"/>
      <c r="AA166" s="55"/>
      <c r="AB166" s="827"/>
      <c r="AC166" s="55"/>
      <c r="AD166" s="827"/>
      <c r="AE166" s="55"/>
      <c r="AF166" s="827"/>
      <c r="AG166" s="55"/>
      <c r="AH166" s="827"/>
      <c r="AI166" s="55"/>
      <c r="AJ166" s="827"/>
      <c r="AK166" s="55"/>
      <c r="AL166" s="827"/>
      <c r="AM166" s="55"/>
      <c r="AN166" s="827"/>
      <c r="AO166" s="55"/>
      <c r="AP166" s="827"/>
      <c r="AQ166" s="55"/>
      <c r="AR166" s="827"/>
      <c r="AS166" s="55"/>
      <c r="AT166" s="827"/>
      <c r="AU166" s="55"/>
      <c r="AV166" s="827"/>
      <c r="AW166" s="55"/>
      <c r="AX166" s="827"/>
      <c r="AY166" s="55"/>
      <c r="AZ166" s="827"/>
      <c r="BA166" s="55"/>
      <c r="BB166" s="827"/>
      <c r="BC166" s="55"/>
      <c r="BD166" s="827"/>
      <c r="BE166" s="55"/>
      <c r="BF166" s="827"/>
      <c r="BG166" s="55"/>
      <c r="BH166" s="827"/>
      <c r="BI166" s="55"/>
      <c r="BJ166" s="827"/>
      <c r="BK166" s="55"/>
      <c r="BL166" s="827"/>
      <c r="BM166" s="55"/>
      <c r="BN166" s="827"/>
      <c r="BO166" s="55"/>
      <c r="BP166" s="827"/>
      <c r="BQ166" s="55"/>
      <c r="BR166" s="827"/>
      <c r="BS166" s="55"/>
      <c r="BT166" s="827"/>
      <c r="BU166" s="55"/>
      <c r="BV166" s="827"/>
      <c r="BW166" s="55"/>
      <c r="BX166" s="827"/>
      <c r="BY166" s="55"/>
      <c r="BZ166" s="55"/>
      <c r="CA166" s="55"/>
      <c r="CB166" s="55"/>
      <c r="CC166" s="55"/>
      <c r="CD166" s="55"/>
      <c r="CE166" s="55"/>
      <c r="CF166" s="55"/>
      <c r="CG166" s="55"/>
      <c r="CH166" s="55"/>
      <c r="CI166" s="55"/>
      <c r="CJ166" s="55"/>
      <c r="CK166" s="55"/>
      <c r="CL166" s="55"/>
      <c r="CM166" s="55"/>
      <c r="CN166" s="55"/>
      <c r="CO166" s="55"/>
      <c r="CP166" s="55"/>
      <c r="CQ166" s="55"/>
      <c r="CR166" s="55"/>
      <c r="CS166" s="55"/>
      <c r="CT166" s="55"/>
      <c r="CU166" s="55"/>
      <c r="CV166" s="55"/>
      <c r="CW166" s="55"/>
      <c r="CX166" s="55"/>
      <c r="CY166" s="55"/>
      <c r="CZ166" s="55"/>
      <c r="DA166" s="55"/>
      <c r="DB166" s="55"/>
      <c r="DC166" s="55"/>
      <c r="DD166" s="55"/>
      <c r="DE166" s="55"/>
      <c r="DF166" s="55"/>
      <c r="DG166" s="55"/>
      <c r="DH166" s="55"/>
      <c r="DI166" s="55"/>
      <c r="DJ166" s="55"/>
      <c r="DK166" s="55"/>
      <c r="DL166" s="55"/>
      <c r="DM166" s="55"/>
      <c r="DN166" s="55"/>
      <c r="DO166" s="55"/>
      <c r="DP166" s="55"/>
      <c r="DQ166" s="55"/>
      <c r="DR166" s="55"/>
      <c r="DS166" s="55"/>
      <c r="DT166" s="55"/>
      <c r="DU166" s="55"/>
      <c r="DV166" s="55"/>
      <c r="DW166" s="55"/>
      <c r="DX166" s="55"/>
      <c r="DY166" s="55"/>
      <c r="DZ166" s="55"/>
      <c r="EA166" s="55"/>
      <c r="EB166" s="55"/>
      <c r="EC166" s="55"/>
      <c r="ED166" s="55"/>
      <c r="EE166" s="55"/>
      <c r="EF166" s="55"/>
      <c r="EG166" s="55"/>
      <c r="EH166" s="55"/>
      <c r="EI166" s="55"/>
      <c r="EJ166" s="55"/>
      <c r="EK166" s="55"/>
      <c r="EL166" s="55"/>
      <c r="EM166" s="55"/>
      <c r="EN166" s="55"/>
      <c r="EO166" s="55"/>
      <c r="EP166" s="55"/>
      <c r="EQ166" s="55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  <c r="HG166" s="55"/>
      <c r="HH166" s="55"/>
      <c r="HI166" s="55"/>
      <c r="HJ166" s="55"/>
      <c r="HK166" s="55"/>
      <c r="HL166" s="55"/>
      <c r="HM166" s="55"/>
      <c r="HN166" s="55"/>
      <c r="HO166" s="55"/>
      <c r="HP166" s="55"/>
      <c r="HQ166" s="55"/>
      <c r="HR166" s="55"/>
      <c r="HS166" s="55"/>
      <c r="HT166" s="55"/>
      <c r="HU166" s="55"/>
      <c r="HV166" s="55"/>
      <c r="HW166" s="55"/>
    </row>
    <row r="167" spans="1:231" s="5" customFormat="1" ht="22.15" customHeight="1" x14ac:dyDescent="0.25">
      <c r="A167" s="55"/>
      <c r="B167" s="56"/>
      <c r="C167" s="55"/>
      <c r="D167" s="55"/>
      <c r="E167" s="55"/>
      <c r="F167" s="55"/>
      <c r="G167" s="57"/>
      <c r="H167" s="57"/>
      <c r="I167" s="58"/>
      <c r="J167" s="59"/>
      <c r="K167" s="74"/>
      <c r="L167" s="78"/>
      <c r="M167" s="83"/>
      <c r="N167" s="58"/>
      <c r="O167" s="60"/>
      <c r="P167" s="710"/>
      <c r="Q167" s="60"/>
      <c r="R167" s="710"/>
      <c r="S167" s="60"/>
      <c r="T167" s="710"/>
      <c r="U167" s="60"/>
      <c r="V167" s="710"/>
      <c r="W167" s="60"/>
      <c r="X167" s="710"/>
      <c r="Y167" s="189"/>
      <c r="Z167" s="799"/>
      <c r="AA167" s="55"/>
      <c r="AB167" s="827"/>
      <c r="AC167" s="55"/>
      <c r="AD167" s="827"/>
      <c r="AE167" s="55"/>
      <c r="AF167" s="827"/>
      <c r="AG167" s="55"/>
      <c r="AH167" s="827"/>
      <c r="AI167" s="55"/>
      <c r="AJ167" s="827"/>
      <c r="AK167" s="55"/>
      <c r="AL167" s="827"/>
      <c r="AM167" s="55"/>
      <c r="AN167" s="827"/>
      <c r="AO167" s="55"/>
      <c r="AP167" s="827"/>
      <c r="AQ167" s="55"/>
      <c r="AR167" s="827"/>
      <c r="AS167" s="55"/>
      <c r="AT167" s="827"/>
      <c r="AU167" s="55"/>
      <c r="AV167" s="827"/>
      <c r="AW167" s="55"/>
      <c r="AX167" s="827"/>
      <c r="AY167" s="55"/>
      <c r="AZ167" s="827"/>
      <c r="BA167" s="55"/>
      <c r="BB167" s="827"/>
      <c r="BC167" s="55"/>
      <c r="BD167" s="827"/>
      <c r="BE167" s="55"/>
      <c r="BF167" s="827"/>
      <c r="BG167" s="55"/>
      <c r="BH167" s="827"/>
      <c r="BI167" s="55"/>
      <c r="BJ167" s="827"/>
      <c r="BK167" s="55"/>
      <c r="BL167" s="827"/>
      <c r="BM167" s="55"/>
      <c r="BN167" s="827"/>
      <c r="BO167" s="55"/>
      <c r="BP167" s="827"/>
      <c r="BQ167" s="55"/>
      <c r="BR167" s="827"/>
      <c r="BS167" s="55"/>
      <c r="BT167" s="827"/>
      <c r="BU167" s="55"/>
      <c r="BV167" s="827"/>
      <c r="BW167" s="55"/>
      <c r="BX167" s="827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  <c r="HG167" s="55"/>
      <c r="HH167" s="55"/>
      <c r="HI167" s="55"/>
      <c r="HJ167" s="55"/>
      <c r="HK167" s="55"/>
      <c r="HL167" s="55"/>
      <c r="HM167" s="55"/>
      <c r="HN167" s="55"/>
      <c r="HO167" s="55"/>
      <c r="HP167" s="55"/>
      <c r="HQ167" s="55"/>
      <c r="HR167" s="55"/>
      <c r="HS167" s="55"/>
      <c r="HT167" s="55"/>
      <c r="HU167" s="55"/>
      <c r="HV167" s="55"/>
      <c r="HW167" s="55"/>
    </row>
    <row r="168" spans="1:231" s="5" customFormat="1" ht="22.15" customHeight="1" x14ac:dyDescent="0.25">
      <c r="A168" s="55"/>
      <c r="B168" s="56"/>
      <c r="C168" s="55"/>
      <c r="D168" s="55"/>
      <c r="E168" s="55"/>
      <c r="F168" s="55"/>
      <c r="G168" s="57"/>
      <c r="H168" s="57"/>
      <c r="I168" s="58"/>
      <c r="J168" s="59"/>
      <c r="K168" s="74"/>
      <c r="L168" s="78"/>
      <c r="M168" s="83"/>
      <c r="N168" s="58"/>
      <c r="O168" s="60"/>
      <c r="P168" s="710"/>
      <c r="Q168" s="60"/>
      <c r="R168" s="710"/>
      <c r="S168" s="60"/>
      <c r="T168" s="710"/>
      <c r="U168" s="60"/>
      <c r="V168" s="710"/>
      <c r="W168" s="60"/>
      <c r="X168" s="710"/>
      <c r="Y168" s="189"/>
      <c r="Z168" s="799"/>
      <c r="AA168" s="55"/>
      <c r="AB168" s="827"/>
      <c r="AC168" s="55"/>
      <c r="AD168" s="827"/>
      <c r="AE168" s="55"/>
      <c r="AF168" s="827"/>
      <c r="AG168" s="55"/>
      <c r="AH168" s="827"/>
      <c r="AI168" s="55"/>
      <c r="AJ168" s="827"/>
      <c r="AK168" s="55"/>
      <c r="AL168" s="827"/>
      <c r="AM168" s="55"/>
      <c r="AN168" s="827"/>
      <c r="AO168" s="55"/>
      <c r="AP168" s="827"/>
      <c r="AQ168" s="55"/>
      <c r="AR168" s="827"/>
      <c r="AS168" s="55"/>
      <c r="AT168" s="827"/>
      <c r="AU168" s="55"/>
      <c r="AV168" s="827"/>
      <c r="AW168" s="55"/>
      <c r="AX168" s="827"/>
      <c r="AY168" s="55"/>
      <c r="AZ168" s="827"/>
      <c r="BA168" s="55"/>
      <c r="BB168" s="827"/>
      <c r="BC168" s="55"/>
      <c r="BD168" s="827"/>
      <c r="BE168" s="55"/>
      <c r="BF168" s="827"/>
      <c r="BG168" s="55"/>
      <c r="BH168" s="827"/>
      <c r="BI168" s="55"/>
      <c r="BJ168" s="827"/>
      <c r="BK168" s="55"/>
      <c r="BL168" s="827"/>
      <c r="BM168" s="55"/>
      <c r="BN168" s="827"/>
      <c r="BO168" s="55"/>
      <c r="BP168" s="827"/>
      <c r="BQ168" s="55"/>
      <c r="BR168" s="827"/>
      <c r="BS168" s="55"/>
      <c r="BT168" s="827"/>
      <c r="BU168" s="55"/>
      <c r="BV168" s="827"/>
      <c r="BW168" s="55"/>
      <c r="BX168" s="827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5"/>
      <c r="CP168" s="55"/>
      <c r="CQ168" s="55"/>
      <c r="CR168" s="55"/>
      <c r="CS168" s="55"/>
      <c r="CT168" s="55"/>
      <c r="CU168" s="55"/>
      <c r="CV168" s="55"/>
      <c r="CW168" s="55"/>
      <c r="CX168" s="55"/>
      <c r="CY168" s="55"/>
      <c r="CZ168" s="55"/>
      <c r="DA168" s="55"/>
      <c r="DB168" s="55"/>
      <c r="DC168" s="55"/>
      <c r="DD168" s="55"/>
      <c r="DE168" s="55"/>
      <c r="DF168" s="55"/>
      <c r="DG168" s="55"/>
      <c r="DH168" s="55"/>
      <c r="DI168" s="55"/>
      <c r="DJ168" s="55"/>
      <c r="DK168" s="55"/>
      <c r="DL168" s="55"/>
      <c r="DM168" s="55"/>
      <c r="DN168" s="55"/>
      <c r="DO168" s="55"/>
      <c r="DP168" s="55"/>
      <c r="DQ168" s="55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G168" s="55"/>
      <c r="EH168" s="55"/>
      <c r="EI168" s="55"/>
      <c r="EJ168" s="55"/>
      <c r="EK168" s="55"/>
      <c r="EL168" s="55"/>
      <c r="EM168" s="55"/>
      <c r="EN168" s="55"/>
      <c r="EO168" s="55"/>
      <c r="EP168" s="55"/>
      <c r="EQ168" s="55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  <c r="HG168" s="55"/>
      <c r="HH168" s="55"/>
      <c r="HI168" s="55"/>
      <c r="HJ168" s="55"/>
      <c r="HK168" s="55"/>
      <c r="HL168" s="55"/>
      <c r="HM168" s="55"/>
      <c r="HN168" s="55"/>
      <c r="HO168" s="55"/>
      <c r="HP168" s="55"/>
      <c r="HQ168" s="55"/>
      <c r="HR168" s="55"/>
      <c r="HS168" s="55"/>
      <c r="HT168" s="55"/>
      <c r="HU168" s="55"/>
      <c r="HV168" s="55"/>
      <c r="HW168" s="55"/>
    </row>
    <row r="169" spans="1:231" s="5" customFormat="1" ht="22.15" customHeight="1" x14ac:dyDescent="0.25">
      <c r="A169" s="55"/>
      <c r="B169" s="56"/>
      <c r="C169" s="55"/>
      <c r="D169" s="55"/>
      <c r="E169" s="55"/>
      <c r="F169" s="55"/>
      <c r="G169" s="57"/>
      <c r="H169" s="57"/>
      <c r="I169" s="58"/>
      <c r="J169" s="59"/>
      <c r="K169" s="74"/>
      <c r="L169" s="78"/>
      <c r="M169" s="83"/>
      <c r="N169" s="58"/>
      <c r="O169" s="60"/>
      <c r="P169" s="710"/>
      <c r="Q169" s="60"/>
      <c r="R169" s="710"/>
      <c r="S169" s="60"/>
      <c r="T169" s="710"/>
      <c r="U169" s="60"/>
      <c r="V169" s="710"/>
      <c r="W169" s="60"/>
      <c r="X169" s="710"/>
      <c r="Y169" s="189"/>
      <c r="Z169" s="799"/>
      <c r="AA169" s="55"/>
      <c r="AB169" s="827"/>
      <c r="AC169" s="55"/>
      <c r="AD169" s="827"/>
      <c r="AE169" s="55"/>
      <c r="AF169" s="827"/>
      <c r="AG169" s="55"/>
      <c r="AH169" s="827"/>
      <c r="AI169" s="55"/>
      <c r="AJ169" s="827"/>
      <c r="AK169" s="55"/>
      <c r="AL169" s="827"/>
      <c r="AM169" s="55"/>
      <c r="AN169" s="827"/>
      <c r="AO169" s="55"/>
      <c r="AP169" s="827"/>
      <c r="AQ169" s="55"/>
      <c r="AR169" s="827"/>
      <c r="AS169" s="55"/>
      <c r="AT169" s="827"/>
      <c r="AU169" s="55"/>
      <c r="AV169" s="827"/>
      <c r="AW169" s="55"/>
      <c r="AX169" s="827"/>
      <c r="AY169" s="55"/>
      <c r="AZ169" s="827"/>
      <c r="BA169" s="55"/>
      <c r="BB169" s="827"/>
      <c r="BC169" s="55"/>
      <c r="BD169" s="827"/>
      <c r="BE169" s="55"/>
      <c r="BF169" s="827"/>
      <c r="BG169" s="55"/>
      <c r="BH169" s="827"/>
      <c r="BI169" s="55"/>
      <c r="BJ169" s="827"/>
      <c r="BK169" s="55"/>
      <c r="BL169" s="827"/>
      <c r="BM169" s="55"/>
      <c r="BN169" s="827"/>
      <c r="BO169" s="55"/>
      <c r="BP169" s="827"/>
      <c r="BQ169" s="55"/>
      <c r="BR169" s="827"/>
      <c r="BS169" s="55"/>
      <c r="BT169" s="827"/>
      <c r="BU169" s="55"/>
      <c r="BV169" s="827"/>
      <c r="BW169" s="55"/>
      <c r="BX169" s="827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5"/>
      <c r="CP169" s="55"/>
      <c r="CQ169" s="55"/>
      <c r="CR169" s="55"/>
      <c r="CS169" s="55"/>
      <c r="CT169" s="55"/>
      <c r="CU169" s="55"/>
      <c r="CV169" s="55"/>
      <c r="CW169" s="55"/>
      <c r="CX169" s="55"/>
      <c r="CY169" s="55"/>
      <c r="CZ169" s="55"/>
      <c r="DA169" s="55"/>
      <c r="DB169" s="55"/>
      <c r="DC169" s="55"/>
      <c r="DD169" s="55"/>
      <c r="DE169" s="55"/>
      <c r="DF169" s="55"/>
      <c r="DG169" s="55"/>
      <c r="DH169" s="55"/>
      <c r="DI169" s="55"/>
      <c r="DJ169" s="55"/>
      <c r="DK169" s="55"/>
      <c r="DL169" s="55"/>
      <c r="DM169" s="55"/>
      <c r="DN169" s="55"/>
      <c r="DO169" s="55"/>
      <c r="DP169" s="55"/>
      <c r="DQ169" s="55"/>
      <c r="DR169" s="55"/>
      <c r="DS169" s="55"/>
      <c r="DT169" s="55"/>
      <c r="DU169" s="55"/>
      <c r="DV169" s="55"/>
      <c r="DW169" s="55"/>
      <c r="DX169" s="55"/>
      <c r="DY169" s="55"/>
      <c r="DZ169" s="55"/>
      <c r="EA169" s="55"/>
      <c r="EB169" s="55"/>
      <c r="EC169" s="55"/>
      <c r="ED169" s="55"/>
      <c r="EE169" s="55"/>
      <c r="EF169" s="55"/>
      <c r="EG169" s="55"/>
      <c r="EH169" s="55"/>
      <c r="EI169" s="55"/>
      <c r="EJ169" s="55"/>
      <c r="EK169" s="55"/>
      <c r="EL169" s="55"/>
      <c r="EM169" s="55"/>
      <c r="EN169" s="55"/>
      <c r="EO169" s="55"/>
      <c r="EP169" s="55"/>
      <c r="EQ169" s="55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  <c r="HG169" s="55"/>
      <c r="HH169" s="55"/>
      <c r="HI169" s="55"/>
      <c r="HJ169" s="55"/>
      <c r="HK169" s="55"/>
      <c r="HL169" s="55"/>
      <c r="HM169" s="55"/>
      <c r="HN169" s="55"/>
      <c r="HO169" s="55"/>
      <c r="HP169" s="55"/>
      <c r="HQ169" s="55"/>
      <c r="HR169" s="55"/>
      <c r="HS169" s="55"/>
      <c r="HT169" s="55"/>
      <c r="HU169" s="55"/>
      <c r="HV169" s="55"/>
      <c r="HW169" s="55"/>
    </row>
    <row r="170" spans="1:231" s="5" customFormat="1" ht="22.15" customHeight="1" x14ac:dyDescent="0.25">
      <c r="A170" s="55"/>
      <c r="B170" s="56"/>
      <c r="C170" s="55"/>
      <c r="D170" s="55"/>
      <c r="E170" s="55"/>
      <c r="F170" s="55"/>
      <c r="G170" s="57"/>
      <c r="H170" s="57"/>
      <c r="I170" s="58"/>
      <c r="J170" s="59"/>
      <c r="K170" s="74"/>
      <c r="L170" s="78"/>
      <c r="M170" s="83"/>
      <c r="N170" s="58"/>
      <c r="O170" s="60"/>
      <c r="P170" s="710"/>
      <c r="Q170" s="60"/>
      <c r="R170" s="710"/>
      <c r="S170" s="60"/>
      <c r="T170" s="710"/>
      <c r="U170" s="60"/>
      <c r="V170" s="710"/>
      <c r="W170" s="60"/>
      <c r="X170" s="710"/>
      <c r="Y170" s="189"/>
      <c r="Z170" s="799"/>
      <c r="AA170" s="55"/>
      <c r="AB170" s="827"/>
      <c r="AC170" s="55"/>
      <c r="AD170" s="827"/>
      <c r="AE170" s="55"/>
      <c r="AF170" s="827"/>
      <c r="AG170" s="55"/>
      <c r="AH170" s="827"/>
      <c r="AI170" s="55"/>
      <c r="AJ170" s="827"/>
      <c r="AK170" s="55"/>
      <c r="AL170" s="827"/>
      <c r="AM170" s="55"/>
      <c r="AN170" s="827"/>
      <c r="AO170" s="55"/>
      <c r="AP170" s="827"/>
      <c r="AQ170" s="55"/>
      <c r="AR170" s="827"/>
      <c r="AS170" s="55"/>
      <c r="AT170" s="827"/>
      <c r="AU170" s="55"/>
      <c r="AV170" s="827"/>
      <c r="AW170" s="55"/>
      <c r="AX170" s="827"/>
      <c r="AY170" s="55"/>
      <c r="AZ170" s="827"/>
      <c r="BA170" s="55"/>
      <c r="BB170" s="827"/>
      <c r="BC170" s="55"/>
      <c r="BD170" s="827"/>
      <c r="BE170" s="55"/>
      <c r="BF170" s="827"/>
      <c r="BG170" s="55"/>
      <c r="BH170" s="827"/>
      <c r="BI170" s="55"/>
      <c r="BJ170" s="827"/>
      <c r="BK170" s="55"/>
      <c r="BL170" s="827"/>
      <c r="BM170" s="55"/>
      <c r="BN170" s="827"/>
      <c r="BO170" s="55"/>
      <c r="BP170" s="827"/>
      <c r="BQ170" s="55"/>
      <c r="BR170" s="827"/>
      <c r="BS170" s="55"/>
      <c r="BT170" s="827"/>
      <c r="BU170" s="55"/>
      <c r="BV170" s="827"/>
      <c r="BW170" s="55"/>
      <c r="BX170" s="827"/>
      <c r="BY170" s="55"/>
      <c r="BZ170" s="55"/>
      <c r="CA170" s="55"/>
      <c r="CB170" s="55"/>
      <c r="CC170" s="55"/>
      <c r="CD170" s="55"/>
      <c r="CE170" s="55"/>
      <c r="CF170" s="55"/>
      <c r="CG170" s="55"/>
      <c r="CH170" s="55"/>
      <c r="CI170" s="55"/>
      <c r="CJ170" s="55"/>
      <c r="CK170" s="55"/>
      <c r="CL170" s="55"/>
      <c r="CM170" s="55"/>
      <c r="CN170" s="55"/>
      <c r="CO170" s="55"/>
      <c r="CP170" s="55"/>
      <c r="CQ170" s="55"/>
      <c r="CR170" s="55"/>
      <c r="CS170" s="55"/>
      <c r="CT170" s="55"/>
      <c r="CU170" s="55"/>
      <c r="CV170" s="55"/>
      <c r="CW170" s="55"/>
      <c r="CX170" s="55"/>
      <c r="CY170" s="55"/>
      <c r="CZ170" s="55"/>
      <c r="DA170" s="55"/>
      <c r="DB170" s="55"/>
      <c r="DC170" s="55"/>
      <c r="DD170" s="55"/>
      <c r="DE170" s="55"/>
      <c r="DF170" s="55"/>
      <c r="DG170" s="55"/>
      <c r="DH170" s="55"/>
      <c r="DI170" s="55"/>
      <c r="DJ170" s="55"/>
      <c r="DK170" s="55"/>
      <c r="DL170" s="55"/>
      <c r="DM170" s="55"/>
      <c r="DN170" s="55"/>
      <c r="DO170" s="55"/>
      <c r="DP170" s="55"/>
      <c r="DQ170" s="55"/>
      <c r="DR170" s="55"/>
      <c r="DS170" s="55"/>
      <c r="DT170" s="55"/>
      <c r="DU170" s="55"/>
      <c r="DV170" s="55"/>
      <c r="DW170" s="55"/>
      <c r="DX170" s="55"/>
      <c r="DY170" s="55"/>
      <c r="DZ170" s="55"/>
      <c r="EA170" s="55"/>
      <c r="EB170" s="55"/>
      <c r="EC170" s="55"/>
      <c r="ED170" s="55"/>
      <c r="EE170" s="55"/>
      <c r="EF170" s="55"/>
      <c r="EG170" s="55"/>
      <c r="EH170" s="55"/>
      <c r="EI170" s="55"/>
      <c r="EJ170" s="55"/>
      <c r="EK170" s="55"/>
      <c r="EL170" s="55"/>
      <c r="EM170" s="55"/>
      <c r="EN170" s="55"/>
      <c r="EO170" s="55"/>
      <c r="EP170" s="55"/>
      <c r="EQ170" s="55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  <c r="HG170" s="55"/>
      <c r="HH170" s="55"/>
      <c r="HI170" s="55"/>
      <c r="HJ170" s="55"/>
      <c r="HK170" s="55"/>
      <c r="HL170" s="55"/>
      <c r="HM170" s="55"/>
      <c r="HN170" s="55"/>
      <c r="HO170" s="55"/>
      <c r="HP170" s="55"/>
      <c r="HQ170" s="55"/>
      <c r="HR170" s="55"/>
      <c r="HS170" s="55"/>
      <c r="HT170" s="55"/>
      <c r="HU170" s="55"/>
      <c r="HV170" s="55"/>
      <c r="HW170" s="55"/>
    </row>
    <row r="171" spans="1:231" s="5" customFormat="1" ht="22.15" customHeight="1" x14ac:dyDescent="0.25">
      <c r="A171" s="55"/>
      <c r="B171" s="56"/>
      <c r="C171" s="55"/>
      <c r="D171" s="55"/>
      <c r="E171" s="55"/>
      <c r="F171" s="55"/>
      <c r="G171" s="57"/>
      <c r="H171" s="57"/>
      <c r="I171" s="58"/>
      <c r="J171" s="59"/>
      <c r="K171" s="74"/>
      <c r="L171" s="78"/>
      <c r="M171" s="83"/>
      <c r="N171" s="58"/>
      <c r="O171" s="60"/>
      <c r="P171" s="710"/>
      <c r="Q171" s="60"/>
      <c r="R171" s="710"/>
      <c r="S171" s="60"/>
      <c r="T171" s="710"/>
      <c r="U171" s="60"/>
      <c r="V171" s="710"/>
      <c r="W171" s="60"/>
      <c r="X171" s="710"/>
      <c r="Y171" s="189"/>
      <c r="Z171" s="799"/>
      <c r="AA171" s="55"/>
      <c r="AB171" s="827"/>
      <c r="AC171" s="55"/>
      <c r="AD171" s="827"/>
      <c r="AE171" s="55"/>
      <c r="AF171" s="827"/>
      <c r="AG171" s="55"/>
      <c r="AH171" s="827"/>
      <c r="AI171" s="55"/>
      <c r="AJ171" s="827"/>
      <c r="AK171" s="55"/>
      <c r="AL171" s="827"/>
      <c r="AM171" s="55"/>
      <c r="AN171" s="827"/>
      <c r="AO171" s="55"/>
      <c r="AP171" s="827"/>
      <c r="AQ171" s="55"/>
      <c r="AR171" s="827"/>
      <c r="AS171" s="55"/>
      <c r="AT171" s="827"/>
      <c r="AU171" s="55"/>
      <c r="AV171" s="827"/>
      <c r="AW171" s="55"/>
      <c r="AX171" s="827"/>
      <c r="AY171" s="55"/>
      <c r="AZ171" s="827"/>
      <c r="BA171" s="55"/>
      <c r="BB171" s="827"/>
      <c r="BC171" s="55"/>
      <c r="BD171" s="827"/>
      <c r="BE171" s="55"/>
      <c r="BF171" s="827"/>
      <c r="BG171" s="55"/>
      <c r="BH171" s="827"/>
      <c r="BI171" s="55"/>
      <c r="BJ171" s="827"/>
      <c r="BK171" s="55"/>
      <c r="BL171" s="827"/>
      <c r="BM171" s="55"/>
      <c r="BN171" s="827"/>
      <c r="BO171" s="55"/>
      <c r="BP171" s="827"/>
      <c r="BQ171" s="55"/>
      <c r="BR171" s="827"/>
      <c r="BS171" s="55"/>
      <c r="BT171" s="827"/>
      <c r="BU171" s="55"/>
      <c r="BV171" s="827"/>
      <c r="BW171" s="55"/>
      <c r="BX171" s="827"/>
      <c r="BY171" s="55"/>
      <c r="BZ171" s="55"/>
      <c r="CA171" s="55"/>
      <c r="CB171" s="55"/>
      <c r="CC171" s="55"/>
      <c r="CD171" s="55"/>
      <c r="CE171" s="55"/>
      <c r="CF171" s="55"/>
      <c r="CG171" s="55"/>
      <c r="CH171" s="55"/>
      <c r="CI171" s="55"/>
      <c r="CJ171" s="55"/>
      <c r="CK171" s="55"/>
      <c r="CL171" s="55"/>
      <c r="CM171" s="55"/>
      <c r="CN171" s="55"/>
      <c r="CO171" s="55"/>
      <c r="CP171" s="55"/>
      <c r="CQ171" s="55"/>
      <c r="CR171" s="55"/>
      <c r="CS171" s="55"/>
      <c r="CT171" s="55"/>
      <c r="CU171" s="55"/>
      <c r="CV171" s="55"/>
      <c r="CW171" s="55"/>
      <c r="CX171" s="55"/>
      <c r="CY171" s="55"/>
      <c r="CZ171" s="55"/>
      <c r="DA171" s="55"/>
      <c r="DB171" s="55"/>
      <c r="DC171" s="55"/>
      <c r="DD171" s="55"/>
      <c r="DE171" s="55"/>
      <c r="DF171" s="55"/>
      <c r="DG171" s="55"/>
      <c r="DH171" s="55"/>
      <c r="DI171" s="55"/>
      <c r="DJ171" s="55"/>
      <c r="DK171" s="55"/>
      <c r="DL171" s="55"/>
      <c r="DM171" s="55"/>
      <c r="DN171" s="55"/>
      <c r="DO171" s="55"/>
      <c r="DP171" s="55"/>
      <c r="DQ171" s="55"/>
      <c r="DR171" s="55"/>
      <c r="DS171" s="55"/>
      <c r="DT171" s="55"/>
      <c r="DU171" s="55"/>
      <c r="DV171" s="55"/>
      <c r="DW171" s="55"/>
      <c r="DX171" s="55"/>
      <c r="DY171" s="55"/>
      <c r="DZ171" s="55"/>
      <c r="EA171" s="55"/>
      <c r="EB171" s="55"/>
      <c r="EC171" s="55"/>
      <c r="ED171" s="55"/>
      <c r="EE171" s="55"/>
      <c r="EF171" s="55"/>
      <c r="EG171" s="55"/>
      <c r="EH171" s="55"/>
      <c r="EI171" s="55"/>
      <c r="EJ171" s="55"/>
      <c r="EK171" s="55"/>
      <c r="EL171" s="55"/>
      <c r="EM171" s="55"/>
      <c r="EN171" s="55"/>
      <c r="EO171" s="55"/>
      <c r="EP171" s="55"/>
      <c r="EQ171" s="55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  <c r="HG171" s="55"/>
      <c r="HH171" s="55"/>
      <c r="HI171" s="55"/>
      <c r="HJ171" s="55"/>
      <c r="HK171" s="55"/>
      <c r="HL171" s="55"/>
      <c r="HM171" s="55"/>
      <c r="HN171" s="55"/>
      <c r="HO171" s="55"/>
      <c r="HP171" s="55"/>
      <c r="HQ171" s="55"/>
      <c r="HR171" s="55"/>
      <c r="HS171" s="55"/>
      <c r="HT171" s="55"/>
      <c r="HU171" s="55"/>
      <c r="HV171" s="55"/>
      <c r="HW171" s="55"/>
    </row>
    <row r="172" spans="1:231" s="5" customFormat="1" ht="22.15" customHeight="1" x14ac:dyDescent="0.25">
      <c r="A172" s="55"/>
      <c r="B172" s="56"/>
      <c r="C172" s="55"/>
      <c r="D172" s="55"/>
      <c r="E172" s="55"/>
      <c r="F172" s="55"/>
      <c r="G172" s="57"/>
      <c r="H172" s="57"/>
      <c r="I172" s="58"/>
      <c r="J172" s="59"/>
      <c r="K172" s="74"/>
      <c r="L172" s="78"/>
      <c r="M172" s="83"/>
      <c r="N172" s="58"/>
      <c r="O172" s="60"/>
      <c r="P172" s="710"/>
      <c r="Q172" s="60"/>
      <c r="R172" s="710"/>
      <c r="S172" s="60"/>
      <c r="T172" s="710"/>
      <c r="U172" s="60"/>
      <c r="V172" s="710"/>
      <c r="W172" s="60"/>
      <c r="X172" s="710"/>
      <c r="Y172" s="189"/>
      <c r="Z172" s="799"/>
      <c r="AA172" s="55"/>
      <c r="AB172" s="827"/>
      <c r="AC172" s="55"/>
      <c r="AD172" s="827"/>
      <c r="AE172" s="55"/>
      <c r="AF172" s="827"/>
      <c r="AG172" s="55"/>
      <c r="AH172" s="827"/>
      <c r="AI172" s="55"/>
      <c r="AJ172" s="827"/>
      <c r="AK172" s="55"/>
      <c r="AL172" s="827"/>
      <c r="AM172" s="55"/>
      <c r="AN172" s="827"/>
      <c r="AO172" s="55"/>
      <c r="AP172" s="827"/>
      <c r="AQ172" s="55"/>
      <c r="AR172" s="827"/>
      <c r="AS172" s="55"/>
      <c r="AT172" s="827"/>
      <c r="AU172" s="55"/>
      <c r="AV172" s="827"/>
      <c r="AW172" s="55"/>
      <c r="AX172" s="827"/>
      <c r="AY172" s="55"/>
      <c r="AZ172" s="827"/>
      <c r="BA172" s="55"/>
      <c r="BB172" s="827"/>
      <c r="BC172" s="55"/>
      <c r="BD172" s="827"/>
      <c r="BE172" s="55"/>
      <c r="BF172" s="827"/>
      <c r="BG172" s="55"/>
      <c r="BH172" s="827"/>
      <c r="BI172" s="55"/>
      <c r="BJ172" s="827"/>
      <c r="BK172" s="55"/>
      <c r="BL172" s="827"/>
      <c r="BM172" s="55"/>
      <c r="BN172" s="827"/>
      <c r="BO172" s="55"/>
      <c r="BP172" s="827"/>
      <c r="BQ172" s="55"/>
      <c r="BR172" s="827"/>
      <c r="BS172" s="55"/>
      <c r="BT172" s="827"/>
      <c r="BU172" s="55"/>
      <c r="BV172" s="827"/>
      <c r="BW172" s="55"/>
      <c r="BX172" s="827"/>
      <c r="BY172" s="55"/>
      <c r="BZ172" s="55"/>
      <c r="CA172" s="55"/>
      <c r="CB172" s="55"/>
      <c r="CC172" s="55"/>
      <c r="CD172" s="55"/>
      <c r="CE172" s="55"/>
      <c r="CF172" s="55"/>
      <c r="CG172" s="55"/>
      <c r="CH172" s="55"/>
      <c r="CI172" s="55"/>
      <c r="CJ172" s="55"/>
      <c r="CK172" s="55"/>
      <c r="CL172" s="55"/>
      <c r="CM172" s="55"/>
      <c r="CN172" s="55"/>
      <c r="CO172" s="55"/>
      <c r="CP172" s="55"/>
      <c r="CQ172" s="55"/>
      <c r="CR172" s="55"/>
      <c r="CS172" s="55"/>
      <c r="CT172" s="55"/>
      <c r="CU172" s="55"/>
      <c r="CV172" s="55"/>
      <c r="CW172" s="55"/>
      <c r="CX172" s="55"/>
      <c r="CY172" s="55"/>
      <c r="CZ172" s="55"/>
      <c r="DA172" s="55"/>
      <c r="DB172" s="55"/>
      <c r="DC172" s="55"/>
      <c r="DD172" s="55"/>
      <c r="DE172" s="55"/>
      <c r="DF172" s="55"/>
      <c r="DG172" s="55"/>
      <c r="DH172" s="55"/>
      <c r="DI172" s="55"/>
      <c r="DJ172" s="55"/>
      <c r="DK172" s="55"/>
      <c r="DL172" s="55"/>
      <c r="DM172" s="55"/>
      <c r="DN172" s="55"/>
      <c r="DO172" s="55"/>
      <c r="DP172" s="55"/>
      <c r="DQ172" s="55"/>
      <c r="DR172" s="55"/>
      <c r="DS172" s="55"/>
      <c r="DT172" s="55"/>
      <c r="DU172" s="55"/>
      <c r="DV172" s="55"/>
      <c r="DW172" s="55"/>
      <c r="DX172" s="55"/>
      <c r="DY172" s="55"/>
      <c r="DZ172" s="55"/>
      <c r="EA172" s="55"/>
      <c r="EB172" s="55"/>
      <c r="EC172" s="55"/>
      <c r="ED172" s="55"/>
      <c r="EE172" s="55"/>
      <c r="EF172" s="55"/>
      <c r="EG172" s="55"/>
      <c r="EH172" s="55"/>
      <c r="EI172" s="55"/>
      <c r="EJ172" s="55"/>
      <c r="EK172" s="55"/>
      <c r="EL172" s="55"/>
      <c r="EM172" s="55"/>
      <c r="EN172" s="55"/>
      <c r="EO172" s="55"/>
      <c r="EP172" s="55"/>
      <c r="EQ172" s="55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  <c r="HG172" s="55"/>
      <c r="HH172" s="55"/>
      <c r="HI172" s="55"/>
      <c r="HJ172" s="55"/>
      <c r="HK172" s="55"/>
      <c r="HL172" s="55"/>
      <c r="HM172" s="55"/>
      <c r="HN172" s="55"/>
      <c r="HO172" s="55"/>
      <c r="HP172" s="55"/>
      <c r="HQ172" s="55"/>
      <c r="HR172" s="55"/>
      <c r="HS172" s="55"/>
      <c r="HT172" s="55"/>
      <c r="HU172" s="55"/>
      <c r="HV172" s="55"/>
      <c r="HW172" s="55"/>
    </row>
    <row r="173" spans="1:231" s="5" customFormat="1" ht="22.15" customHeight="1" x14ac:dyDescent="0.25">
      <c r="A173" s="55"/>
      <c r="B173" s="56"/>
      <c r="C173" s="55"/>
      <c r="D173" s="55"/>
      <c r="E173" s="55"/>
      <c r="F173" s="55"/>
      <c r="G173" s="57"/>
      <c r="H173" s="57"/>
      <c r="I173" s="58"/>
      <c r="J173" s="59"/>
      <c r="K173" s="74"/>
      <c r="L173" s="78"/>
      <c r="M173" s="83"/>
      <c r="N173" s="58"/>
      <c r="O173" s="60"/>
      <c r="P173" s="710"/>
      <c r="Q173" s="60"/>
      <c r="R173" s="710"/>
      <c r="S173" s="60"/>
      <c r="T173" s="710"/>
      <c r="U173" s="60"/>
      <c r="V173" s="710"/>
      <c r="W173" s="60"/>
      <c r="X173" s="710"/>
      <c r="Y173" s="189"/>
      <c r="Z173" s="799"/>
      <c r="AA173" s="55"/>
      <c r="AB173" s="827"/>
      <c r="AC173" s="55"/>
      <c r="AD173" s="827"/>
      <c r="AE173" s="55"/>
      <c r="AF173" s="827"/>
      <c r="AG173" s="55"/>
      <c r="AH173" s="827"/>
      <c r="AI173" s="55"/>
      <c r="AJ173" s="827"/>
      <c r="AK173" s="55"/>
      <c r="AL173" s="827"/>
      <c r="AM173" s="55"/>
      <c r="AN173" s="827"/>
      <c r="AO173" s="55"/>
      <c r="AP173" s="827"/>
      <c r="AQ173" s="55"/>
      <c r="AR173" s="827"/>
      <c r="AS173" s="55"/>
      <c r="AT173" s="827"/>
      <c r="AU173" s="55"/>
      <c r="AV173" s="827"/>
      <c r="AW173" s="55"/>
      <c r="AX173" s="827"/>
      <c r="AY173" s="55"/>
      <c r="AZ173" s="827"/>
      <c r="BA173" s="55"/>
      <c r="BB173" s="827"/>
      <c r="BC173" s="55"/>
      <c r="BD173" s="827"/>
      <c r="BE173" s="55"/>
      <c r="BF173" s="827"/>
      <c r="BG173" s="55"/>
      <c r="BH173" s="827"/>
      <c r="BI173" s="55"/>
      <c r="BJ173" s="827"/>
      <c r="BK173" s="55"/>
      <c r="BL173" s="827"/>
      <c r="BM173" s="55"/>
      <c r="BN173" s="827"/>
      <c r="BO173" s="55"/>
      <c r="BP173" s="827"/>
      <c r="BQ173" s="55"/>
      <c r="BR173" s="827"/>
      <c r="BS173" s="55"/>
      <c r="BT173" s="827"/>
      <c r="BU173" s="55"/>
      <c r="BV173" s="827"/>
      <c r="BW173" s="55"/>
      <c r="BX173" s="827"/>
      <c r="BY173" s="55"/>
      <c r="BZ173" s="55"/>
      <c r="CA173" s="55"/>
      <c r="CB173" s="55"/>
      <c r="CC173" s="55"/>
      <c r="CD173" s="55"/>
      <c r="CE173" s="55"/>
      <c r="CF173" s="55"/>
      <c r="CG173" s="55"/>
      <c r="CH173" s="55"/>
      <c r="CI173" s="55"/>
      <c r="CJ173" s="55"/>
      <c r="CK173" s="55"/>
      <c r="CL173" s="55"/>
      <c r="CM173" s="55"/>
      <c r="CN173" s="55"/>
      <c r="CO173" s="55"/>
      <c r="CP173" s="55"/>
      <c r="CQ173" s="55"/>
      <c r="CR173" s="55"/>
      <c r="CS173" s="55"/>
      <c r="CT173" s="55"/>
      <c r="CU173" s="55"/>
      <c r="CV173" s="55"/>
      <c r="CW173" s="55"/>
      <c r="CX173" s="55"/>
      <c r="CY173" s="55"/>
      <c r="CZ173" s="55"/>
      <c r="DA173" s="55"/>
      <c r="DB173" s="55"/>
      <c r="DC173" s="55"/>
      <c r="DD173" s="55"/>
      <c r="DE173" s="55"/>
      <c r="DF173" s="55"/>
      <c r="DG173" s="55"/>
      <c r="DH173" s="55"/>
      <c r="DI173" s="55"/>
      <c r="DJ173" s="55"/>
      <c r="DK173" s="55"/>
      <c r="DL173" s="55"/>
      <c r="DM173" s="55"/>
      <c r="DN173" s="55"/>
      <c r="DO173" s="55"/>
      <c r="DP173" s="55"/>
      <c r="DQ173" s="55"/>
      <c r="DR173" s="55"/>
      <c r="DS173" s="55"/>
      <c r="DT173" s="55"/>
      <c r="DU173" s="55"/>
      <c r="DV173" s="55"/>
      <c r="DW173" s="55"/>
      <c r="DX173" s="55"/>
      <c r="DY173" s="55"/>
      <c r="DZ173" s="55"/>
      <c r="EA173" s="55"/>
      <c r="EB173" s="55"/>
      <c r="EC173" s="55"/>
      <c r="ED173" s="55"/>
      <c r="EE173" s="55"/>
      <c r="EF173" s="55"/>
      <c r="EG173" s="55"/>
      <c r="EH173" s="55"/>
      <c r="EI173" s="55"/>
      <c r="EJ173" s="55"/>
      <c r="EK173" s="55"/>
      <c r="EL173" s="55"/>
      <c r="EM173" s="55"/>
      <c r="EN173" s="55"/>
      <c r="EO173" s="55"/>
      <c r="EP173" s="55"/>
      <c r="EQ173" s="55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  <c r="GH173" s="55"/>
      <c r="GI173" s="55"/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  <c r="HG173" s="55"/>
      <c r="HH173" s="55"/>
      <c r="HI173" s="55"/>
      <c r="HJ173" s="55"/>
      <c r="HK173" s="55"/>
      <c r="HL173" s="55"/>
      <c r="HM173" s="55"/>
      <c r="HN173" s="55"/>
      <c r="HO173" s="55"/>
      <c r="HP173" s="55"/>
      <c r="HQ173" s="55"/>
      <c r="HR173" s="55"/>
      <c r="HS173" s="55"/>
      <c r="HT173" s="55"/>
      <c r="HU173" s="55"/>
      <c r="HV173" s="55"/>
      <c r="HW173" s="55"/>
    </row>
    <row r="174" spans="1:231" s="5" customFormat="1" ht="22.15" customHeight="1" x14ac:dyDescent="0.25">
      <c r="A174" s="55"/>
      <c r="B174" s="56"/>
      <c r="C174" s="55"/>
      <c r="D174" s="55"/>
      <c r="E174" s="55"/>
      <c r="F174" s="55"/>
      <c r="G174" s="57"/>
      <c r="H174" s="57"/>
      <c r="I174" s="58"/>
      <c r="J174" s="59"/>
      <c r="K174" s="74"/>
      <c r="L174" s="78"/>
      <c r="M174" s="83"/>
      <c r="N174" s="58"/>
      <c r="O174" s="60"/>
      <c r="P174" s="710"/>
      <c r="Q174" s="60"/>
      <c r="R174" s="710"/>
      <c r="S174" s="60"/>
      <c r="T174" s="710"/>
      <c r="U174" s="60"/>
      <c r="V174" s="710"/>
      <c r="W174" s="60"/>
      <c r="X174" s="710"/>
      <c r="Y174" s="189"/>
      <c r="Z174" s="799"/>
      <c r="AA174" s="55"/>
      <c r="AB174" s="827"/>
      <c r="AC174" s="55"/>
      <c r="AD174" s="827"/>
      <c r="AE174" s="55"/>
      <c r="AF174" s="827"/>
      <c r="AG174" s="55"/>
      <c r="AH174" s="827"/>
      <c r="AI174" s="55"/>
      <c r="AJ174" s="827"/>
      <c r="AK174" s="55"/>
      <c r="AL174" s="827"/>
      <c r="AM174" s="55"/>
      <c r="AN174" s="827"/>
      <c r="AO174" s="55"/>
      <c r="AP174" s="827"/>
      <c r="AQ174" s="55"/>
      <c r="AR174" s="827"/>
      <c r="AS174" s="55"/>
      <c r="AT174" s="827"/>
      <c r="AU174" s="55"/>
      <c r="AV174" s="827"/>
      <c r="AW174" s="55"/>
      <c r="AX174" s="827"/>
      <c r="AY174" s="55"/>
      <c r="AZ174" s="827"/>
      <c r="BA174" s="55"/>
      <c r="BB174" s="827"/>
      <c r="BC174" s="55"/>
      <c r="BD174" s="827"/>
      <c r="BE174" s="55"/>
      <c r="BF174" s="827"/>
      <c r="BG174" s="55"/>
      <c r="BH174" s="827"/>
      <c r="BI174" s="55"/>
      <c r="BJ174" s="827"/>
      <c r="BK174" s="55"/>
      <c r="BL174" s="827"/>
      <c r="BM174" s="55"/>
      <c r="BN174" s="827"/>
      <c r="BO174" s="55"/>
      <c r="BP174" s="827"/>
      <c r="BQ174" s="55"/>
      <c r="BR174" s="827"/>
      <c r="BS174" s="55"/>
      <c r="BT174" s="827"/>
      <c r="BU174" s="55"/>
      <c r="BV174" s="827"/>
      <c r="BW174" s="55"/>
      <c r="BX174" s="827"/>
      <c r="BY174" s="55"/>
      <c r="BZ174" s="55"/>
      <c r="CA174" s="55"/>
      <c r="CB174" s="55"/>
      <c r="CC174" s="55"/>
      <c r="CD174" s="55"/>
      <c r="CE174" s="55"/>
      <c r="CF174" s="55"/>
      <c r="CG174" s="55"/>
      <c r="CH174" s="55"/>
      <c r="CI174" s="55"/>
      <c r="CJ174" s="55"/>
      <c r="CK174" s="55"/>
      <c r="CL174" s="55"/>
      <c r="CM174" s="55"/>
      <c r="CN174" s="55"/>
      <c r="CO174" s="55"/>
      <c r="CP174" s="55"/>
      <c r="CQ174" s="55"/>
      <c r="CR174" s="55"/>
      <c r="CS174" s="55"/>
      <c r="CT174" s="55"/>
      <c r="CU174" s="55"/>
      <c r="CV174" s="55"/>
      <c r="CW174" s="55"/>
      <c r="CX174" s="55"/>
      <c r="CY174" s="55"/>
      <c r="CZ174" s="55"/>
      <c r="DA174" s="55"/>
      <c r="DB174" s="55"/>
      <c r="DC174" s="55"/>
      <c r="DD174" s="55"/>
      <c r="DE174" s="55"/>
      <c r="DF174" s="55"/>
      <c r="DG174" s="55"/>
      <c r="DH174" s="55"/>
      <c r="DI174" s="55"/>
      <c r="DJ174" s="55"/>
      <c r="DK174" s="55"/>
      <c r="DL174" s="55"/>
      <c r="DM174" s="55"/>
      <c r="DN174" s="55"/>
      <c r="DO174" s="55"/>
      <c r="DP174" s="55"/>
      <c r="DQ174" s="55"/>
      <c r="DR174" s="55"/>
      <c r="DS174" s="55"/>
      <c r="DT174" s="55"/>
      <c r="DU174" s="55"/>
      <c r="DV174" s="55"/>
      <c r="DW174" s="55"/>
      <c r="DX174" s="55"/>
      <c r="DY174" s="55"/>
      <c r="DZ174" s="55"/>
      <c r="EA174" s="55"/>
      <c r="EB174" s="55"/>
      <c r="EC174" s="55"/>
      <c r="ED174" s="55"/>
      <c r="EE174" s="55"/>
      <c r="EF174" s="55"/>
      <c r="EG174" s="55"/>
      <c r="EH174" s="55"/>
      <c r="EI174" s="55"/>
      <c r="EJ174" s="55"/>
      <c r="EK174" s="55"/>
      <c r="EL174" s="55"/>
      <c r="EM174" s="55"/>
      <c r="EN174" s="55"/>
      <c r="EO174" s="55"/>
      <c r="EP174" s="55"/>
      <c r="EQ174" s="55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  <c r="GH174" s="55"/>
      <c r="GI174" s="55"/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  <c r="HG174" s="55"/>
      <c r="HH174" s="55"/>
      <c r="HI174" s="55"/>
      <c r="HJ174" s="55"/>
      <c r="HK174" s="55"/>
      <c r="HL174" s="55"/>
      <c r="HM174" s="55"/>
      <c r="HN174" s="55"/>
      <c r="HO174" s="55"/>
      <c r="HP174" s="55"/>
      <c r="HQ174" s="55"/>
      <c r="HR174" s="55"/>
      <c r="HS174" s="55"/>
      <c r="HT174" s="55"/>
      <c r="HU174" s="55"/>
      <c r="HV174" s="55"/>
      <c r="HW174" s="55"/>
    </row>
    <row r="175" spans="1:231" x14ac:dyDescent="0.45">
      <c r="B175" s="63"/>
      <c r="C175" s="62"/>
      <c r="D175" s="62"/>
      <c r="E175" s="62"/>
      <c r="F175" s="62"/>
      <c r="G175" s="64"/>
      <c r="H175" s="64"/>
      <c r="I175" s="65"/>
      <c r="J175" s="66"/>
      <c r="K175" s="75"/>
      <c r="L175" s="79"/>
      <c r="M175" s="84"/>
      <c r="N175" s="65"/>
      <c r="O175" s="67"/>
      <c r="P175" s="711"/>
      <c r="Q175" s="67"/>
      <c r="R175" s="711"/>
      <c r="S175" s="67"/>
      <c r="T175" s="711"/>
      <c r="U175" s="67"/>
      <c r="V175" s="711"/>
      <c r="W175" s="67"/>
      <c r="X175" s="711"/>
      <c r="Y175" s="190"/>
      <c r="Z175" s="800"/>
      <c r="AA175" s="62"/>
      <c r="AB175" s="712"/>
      <c r="AC175" s="62"/>
      <c r="AD175" s="712"/>
      <c r="AE175" s="62"/>
      <c r="AF175" s="712"/>
      <c r="AG175" s="62"/>
      <c r="AH175" s="712"/>
      <c r="AI175" s="62"/>
      <c r="AJ175" s="712"/>
      <c r="AK175" s="62"/>
      <c r="AL175" s="712"/>
      <c r="AM175" s="62"/>
      <c r="AN175" s="712"/>
      <c r="AO175" s="62"/>
      <c r="AP175" s="712"/>
      <c r="AQ175" s="62"/>
      <c r="AR175" s="712"/>
      <c r="AS175" s="62"/>
      <c r="AT175" s="712"/>
      <c r="AU175" s="62"/>
      <c r="AV175" s="712"/>
      <c r="AW175" s="62"/>
      <c r="AX175" s="712"/>
      <c r="AY175" s="62"/>
      <c r="AZ175" s="712"/>
      <c r="BA175" s="62"/>
      <c r="BB175" s="712"/>
      <c r="BC175" s="62"/>
      <c r="BD175" s="712"/>
      <c r="BE175" s="62"/>
      <c r="BF175" s="712"/>
      <c r="BG175" s="62"/>
      <c r="BH175" s="712"/>
      <c r="BI175" s="62"/>
      <c r="BJ175" s="712"/>
      <c r="BK175" s="62"/>
      <c r="BL175" s="712"/>
      <c r="BM175" s="62"/>
      <c r="BN175" s="712"/>
      <c r="BO175" s="62"/>
      <c r="BP175" s="712"/>
      <c r="BQ175" s="62"/>
      <c r="BR175" s="712"/>
      <c r="BS175" s="62"/>
      <c r="BT175" s="712"/>
      <c r="BU175" s="62"/>
      <c r="BV175" s="712"/>
      <c r="BW175" s="62"/>
      <c r="BX175" s="712"/>
    </row>
    <row r="176" spans="1:231" x14ac:dyDescent="0.45">
      <c r="B176" s="63"/>
      <c r="C176" s="62"/>
      <c r="D176" s="62"/>
      <c r="E176" s="62"/>
      <c r="F176" s="62"/>
      <c r="G176" s="64"/>
      <c r="H176" s="64"/>
      <c r="I176" s="65"/>
      <c r="J176" s="66"/>
      <c r="K176" s="75"/>
      <c r="L176" s="79"/>
      <c r="M176" s="84"/>
      <c r="N176" s="65"/>
      <c r="O176" s="67"/>
      <c r="P176" s="711"/>
      <c r="Q176" s="67"/>
      <c r="R176" s="711"/>
      <c r="S176" s="67"/>
      <c r="T176" s="711"/>
      <c r="U176" s="67"/>
      <c r="V176" s="711"/>
      <c r="W176" s="67"/>
      <c r="X176" s="711"/>
      <c r="Y176" s="190"/>
      <c r="Z176" s="800"/>
      <c r="AA176" s="62"/>
      <c r="AB176" s="712"/>
      <c r="AC176" s="62"/>
      <c r="AD176" s="712"/>
      <c r="AE176" s="62"/>
      <c r="AF176" s="712"/>
      <c r="AG176" s="62"/>
      <c r="AH176" s="712"/>
      <c r="AI176" s="62"/>
      <c r="AJ176" s="712"/>
      <c r="AK176" s="62"/>
      <c r="AL176" s="712"/>
      <c r="AM176" s="62"/>
      <c r="AN176" s="712"/>
      <c r="AO176" s="62"/>
      <c r="AP176" s="712"/>
      <c r="AQ176" s="62"/>
      <c r="AR176" s="712"/>
      <c r="AS176" s="62"/>
      <c r="AT176" s="712"/>
      <c r="AU176" s="62"/>
      <c r="AV176" s="712"/>
      <c r="AW176" s="62"/>
      <c r="AX176" s="712"/>
      <c r="AY176" s="62"/>
      <c r="AZ176" s="712"/>
      <c r="BA176" s="62"/>
      <c r="BB176" s="712"/>
      <c r="BC176" s="62"/>
      <c r="BD176" s="712"/>
      <c r="BE176" s="62"/>
      <c r="BF176" s="712"/>
      <c r="BG176" s="62"/>
      <c r="BH176" s="712"/>
      <c r="BI176" s="62"/>
      <c r="BJ176" s="712"/>
      <c r="BK176" s="62"/>
      <c r="BL176" s="712"/>
      <c r="BM176" s="62"/>
      <c r="BN176" s="712"/>
      <c r="BO176" s="62"/>
      <c r="BP176" s="712"/>
      <c r="BQ176" s="62"/>
      <c r="BR176" s="712"/>
      <c r="BS176" s="62"/>
      <c r="BT176" s="712"/>
      <c r="BU176" s="62"/>
      <c r="BV176" s="712"/>
      <c r="BW176" s="62"/>
      <c r="BX176" s="712"/>
    </row>
    <row r="177" spans="2:76" x14ac:dyDescent="0.45">
      <c r="B177" s="63"/>
      <c r="C177" s="62"/>
      <c r="D177" s="62"/>
      <c r="E177" s="62"/>
      <c r="F177" s="62"/>
      <c r="G177" s="64"/>
      <c r="H177" s="64"/>
      <c r="I177" s="65"/>
      <c r="J177" s="66"/>
      <c r="K177" s="75"/>
      <c r="L177" s="79"/>
      <c r="M177" s="84"/>
      <c r="N177" s="65"/>
      <c r="O177" s="67"/>
      <c r="P177" s="711"/>
      <c r="Q177" s="67"/>
      <c r="R177" s="711"/>
      <c r="S177" s="67"/>
      <c r="T177" s="711"/>
      <c r="U177" s="67"/>
      <c r="V177" s="711"/>
      <c r="W177" s="67"/>
      <c r="X177" s="711"/>
      <c r="Y177" s="190"/>
      <c r="Z177" s="800"/>
      <c r="AA177" s="62"/>
      <c r="AB177" s="712"/>
      <c r="AC177" s="62"/>
      <c r="AD177" s="712"/>
      <c r="AE177" s="62"/>
      <c r="AF177" s="712"/>
      <c r="AG177" s="62"/>
      <c r="AH177" s="712"/>
      <c r="AI177" s="62"/>
      <c r="AJ177" s="712"/>
      <c r="AK177" s="62"/>
      <c r="AL177" s="712"/>
      <c r="AM177" s="62"/>
      <c r="AN177" s="712"/>
      <c r="AO177" s="62"/>
      <c r="AP177" s="712"/>
      <c r="AQ177" s="62"/>
      <c r="AR177" s="712"/>
      <c r="AS177" s="62"/>
      <c r="AT177" s="712"/>
      <c r="AU177" s="62"/>
      <c r="AV177" s="712"/>
      <c r="AW177" s="62"/>
      <c r="AX177" s="712"/>
      <c r="AY177" s="62"/>
      <c r="AZ177" s="712"/>
      <c r="BA177" s="62"/>
      <c r="BB177" s="712"/>
      <c r="BC177" s="62"/>
      <c r="BD177" s="712"/>
      <c r="BE177" s="62"/>
      <c r="BF177" s="712"/>
      <c r="BG177" s="62"/>
      <c r="BH177" s="712"/>
      <c r="BI177" s="62"/>
      <c r="BJ177" s="712"/>
      <c r="BK177" s="62"/>
      <c r="BL177" s="712"/>
      <c r="BM177" s="62"/>
      <c r="BN177" s="712"/>
      <c r="BO177" s="62"/>
      <c r="BP177" s="712"/>
      <c r="BQ177" s="62"/>
      <c r="BR177" s="712"/>
      <c r="BS177" s="62"/>
      <c r="BT177" s="712"/>
      <c r="BU177" s="62"/>
      <c r="BV177" s="712"/>
      <c r="BW177" s="62"/>
      <c r="BX177" s="712"/>
    </row>
    <row r="178" spans="2:76" x14ac:dyDescent="0.45">
      <c r="B178" s="63"/>
      <c r="C178" s="62"/>
      <c r="D178" s="62"/>
      <c r="E178" s="62"/>
      <c r="F178" s="62"/>
      <c r="G178" s="64"/>
      <c r="H178" s="64"/>
      <c r="I178" s="65"/>
      <c r="J178" s="66"/>
      <c r="K178" s="75"/>
      <c r="L178" s="79"/>
      <c r="M178" s="84"/>
      <c r="N178" s="65"/>
      <c r="O178" s="67"/>
      <c r="P178" s="711"/>
      <c r="Q178" s="67"/>
      <c r="R178" s="711"/>
      <c r="S178" s="67"/>
      <c r="T178" s="711"/>
      <c r="U178" s="67"/>
      <c r="V178" s="711"/>
      <c r="W178" s="67"/>
      <c r="X178" s="711"/>
      <c r="Y178" s="190"/>
      <c r="Z178" s="800"/>
      <c r="AA178" s="62"/>
      <c r="AB178" s="712"/>
      <c r="AC178" s="62"/>
      <c r="AD178" s="712"/>
      <c r="AE178" s="62"/>
      <c r="AF178" s="712"/>
      <c r="AG178" s="62"/>
      <c r="AH178" s="712"/>
      <c r="AI178" s="62"/>
      <c r="AJ178" s="712"/>
      <c r="AK178" s="62"/>
      <c r="AL178" s="712"/>
      <c r="AM178" s="62"/>
      <c r="AN178" s="712"/>
      <c r="AO178" s="62"/>
      <c r="AP178" s="712"/>
      <c r="AQ178" s="62"/>
      <c r="AR178" s="712"/>
      <c r="AS178" s="62"/>
      <c r="AT178" s="712"/>
      <c r="AU178" s="62"/>
      <c r="AV178" s="712"/>
      <c r="AW178" s="62"/>
      <c r="AX178" s="712"/>
      <c r="AY178" s="62"/>
      <c r="AZ178" s="712"/>
      <c r="BA178" s="62"/>
      <c r="BB178" s="712"/>
      <c r="BC178" s="62"/>
      <c r="BD178" s="712"/>
      <c r="BE178" s="62"/>
      <c r="BF178" s="712"/>
      <c r="BG178" s="62"/>
      <c r="BH178" s="712"/>
      <c r="BI178" s="62"/>
      <c r="BJ178" s="712"/>
      <c r="BK178" s="62"/>
      <c r="BL178" s="712"/>
      <c r="BM178" s="62"/>
      <c r="BN178" s="712"/>
      <c r="BO178" s="62"/>
      <c r="BP178" s="712"/>
      <c r="BQ178" s="62"/>
      <c r="BR178" s="712"/>
      <c r="BS178" s="62"/>
      <c r="BT178" s="712"/>
      <c r="BU178" s="62"/>
      <c r="BV178" s="712"/>
      <c r="BW178" s="62"/>
      <c r="BX178" s="712"/>
    </row>
    <row r="179" spans="2:76" x14ac:dyDescent="0.45">
      <c r="B179" s="63"/>
      <c r="C179" s="62"/>
      <c r="D179" s="62"/>
      <c r="E179" s="62"/>
      <c r="F179" s="62"/>
      <c r="G179" s="64"/>
      <c r="H179" s="64"/>
      <c r="I179" s="65"/>
      <c r="J179" s="66"/>
      <c r="K179" s="75"/>
      <c r="L179" s="79"/>
      <c r="M179" s="84"/>
      <c r="N179" s="65"/>
      <c r="O179" s="67"/>
      <c r="P179" s="711"/>
      <c r="Q179" s="67"/>
      <c r="R179" s="711"/>
      <c r="S179" s="67"/>
      <c r="T179" s="711"/>
      <c r="U179" s="67"/>
      <c r="V179" s="711"/>
      <c r="W179" s="67"/>
      <c r="X179" s="711"/>
      <c r="Y179" s="190"/>
      <c r="Z179" s="800"/>
      <c r="AA179" s="62"/>
      <c r="AB179" s="712"/>
      <c r="AC179" s="62"/>
      <c r="AD179" s="712"/>
      <c r="AE179" s="62"/>
      <c r="AF179" s="712"/>
      <c r="AG179" s="62"/>
      <c r="AH179" s="712"/>
      <c r="AI179" s="62"/>
      <c r="AJ179" s="712"/>
      <c r="AK179" s="62"/>
      <c r="AL179" s="712"/>
      <c r="AM179" s="62"/>
      <c r="AN179" s="712"/>
      <c r="AO179" s="62"/>
      <c r="AP179" s="712"/>
      <c r="AQ179" s="62"/>
      <c r="AR179" s="712"/>
      <c r="AS179" s="62"/>
      <c r="AT179" s="712"/>
      <c r="AU179" s="62"/>
      <c r="AV179" s="712"/>
      <c r="AW179" s="62"/>
      <c r="AX179" s="712"/>
      <c r="AY179" s="62"/>
      <c r="AZ179" s="712"/>
      <c r="BA179" s="62"/>
      <c r="BB179" s="712"/>
      <c r="BC179" s="62"/>
      <c r="BD179" s="712"/>
      <c r="BE179" s="62"/>
      <c r="BF179" s="712"/>
      <c r="BG179" s="62"/>
      <c r="BH179" s="712"/>
      <c r="BI179" s="62"/>
      <c r="BJ179" s="712"/>
      <c r="BK179" s="62"/>
      <c r="BL179" s="712"/>
      <c r="BM179" s="62"/>
      <c r="BN179" s="712"/>
      <c r="BO179" s="62"/>
      <c r="BP179" s="712"/>
      <c r="BQ179" s="62"/>
      <c r="BR179" s="712"/>
      <c r="BS179" s="62"/>
      <c r="BT179" s="712"/>
      <c r="BU179" s="62"/>
      <c r="BV179" s="712"/>
      <c r="BW179" s="62"/>
      <c r="BX179" s="712"/>
    </row>
    <row r="180" spans="2:76" x14ac:dyDescent="0.45">
      <c r="B180" s="63"/>
      <c r="C180" s="62"/>
      <c r="D180" s="62"/>
      <c r="E180" s="62"/>
      <c r="F180" s="62"/>
      <c r="G180" s="64"/>
      <c r="H180" s="64"/>
      <c r="I180" s="65"/>
      <c r="J180" s="66"/>
      <c r="K180" s="75"/>
      <c r="L180" s="79"/>
      <c r="M180" s="84"/>
      <c r="N180" s="65"/>
      <c r="O180" s="67"/>
      <c r="P180" s="711"/>
      <c r="Q180" s="67"/>
      <c r="R180" s="711"/>
      <c r="S180" s="67"/>
      <c r="T180" s="711"/>
      <c r="U180" s="67"/>
      <c r="V180" s="711"/>
      <c r="W180" s="67"/>
      <c r="X180" s="711"/>
      <c r="Y180" s="190"/>
      <c r="Z180" s="800"/>
      <c r="AA180" s="62"/>
      <c r="AB180" s="712"/>
      <c r="AC180" s="62"/>
      <c r="AD180" s="712"/>
      <c r="AE180" s="62"/>
      <c r="AF180" s="712"/>
      <c r="AG180" s="62"/>
      <c r="AH180" s="712"/>
      <c r="AI180" s="62"/>
      <c r="AJ180" s="712"/>
      <c r="AK180" s="62"/>
      <c r="AL180" s="712"/>
      <c r="AM180" s="62"/>
      <c r="AN180" s="712"/>
      <c r="AO180" s="62"/>
      <c r="AP180" s="712"/>
      <c r="AQ180" s="62"/>
      <c r="AR180" s="712"/>
      <c r="AS180" s="62"/>
      <c r="AT180" s="712"/>
      <c r="AU180" s="62"/>
      <c r="AV180" s="712"/>
      <c r="AW180" s="62"/>
      <c r="AX180" s="712"/>
      <c r="AY180" s="62"/>
      <c r="AZ180" s="712"/>
      <c r="BA180" s="62"/>
      <c r="BB180" s="712"/>
      <c r="BC180" s="62"/>
      <c r="BD180" s="712"/>
      <c r="BE180" s="62"/>
      <c r="BF180" s="712"/>
      <c r="BG180" s="62"/>
      <c r="BH180" s="712"/>
      <c r="BI180" s="62"/>
      <c r="BJ180" s="712"/>
      <c r="BK180" s="62"/>
      <c r="BL180" s="712"/>
      <c r="BM180" s="62"/>
      <c r="BN180" s="712"/>
      <c r="BO180" s="62"/>
      <c r="BP180" s="712"/>
      <c r="BQ180" s="62"/>
      <c r="BR180" s="712"/>
      <c r="BS180" s="62"/>
      <c r="BT180" s="712"/>
      <c r="BU180" s="62"/>
      <c r="BV180" s="712"/>
      <c r="BW180" s="62"/>
      <c r="BX180" s="712"/>
    </row>
    <row r="181" spans="2:76" x14ac:dyDescent="0.45">
      <c r="B181" s="63"/>
      <c r="C181" s="62"/>
      <c r="D181" s="62"/>
      <c r="E181" s="62"/>
      <c r="F181" s="62"/>
      <c r="G181" s="64"/>
      <c r="H181" s="64"/>
      <c r="I181" s="65"/>
      <c r="J181" s="66"/>
      <c r="K181" s="75"/>
      <c r="L181" s="79"/>
      <c r="M181" s="84"/>
      <c r="N181" s="65"/>
      <c r="O181" s="67"/>
      <c r="P181" s="711"/>
      <c r="Q181" s="67"/>
      <c r="R181" s="711"/>
      <c r="S181" s="67"/>
      <c r="T181" s="711"/>
      <c r="U181" s="67"/>
      <c r="V181" s="711"/>
      <c r="W181" s="67"/>
      <c r="X181" s="711"/>
      <c r="Y181" s="190"/>
      <c r="Z181" s="800"/>
      <c r="AA181" s="62"/>
      <c r="AB181" s="712"/>
      <c r="AC181" s="62"/>
      <c r="AD181" s="712"/>
      <c r="AE181" s="62"/>
      <c r="AF181" s="712"/>
      <c r="AG181" s="62"/>
      <c r="AH181" s="712"/>
      <c r="AI181" s="62"/>
      <c r="AJ181" s="712"/>
      <c r="AK181" s="62"/>
      <c r="AL181" s="712"/>
      <c r="AM181" s="62"/>
      <c r="AN181" s="712"/>
      <c r="AO181" s="62"/>
      <c r="AP181" s="712"/>
      <c r="AQ181" s="62"/>
      <c r="AR181" s="712"/>
      <c r="AS181" s="62"/>
      <c r="AT181" s="712"/>
      <c r="AU181" s="62"/>
      <c r="AV181" s="712"/>
      <c r="AW181" s="62"/>
      <c r="AX181" s="712"/>
      <c r="AY181" s="62"/>
      <c r="AZ181" s="712"/>
      <c r="BA181" s="62"/>
      <c r="BB181" s="712"/>
      <c r="BC181" s="62"/>
      <c r="BD181" s="712"/>
      <c r="BE181" s="62"/>
      <c r="BF181" s="712"/>
      <c r="BG181" s="62"/>
      <c r="BH181" s="712"/>
      <c r="BI181" s="62"/>
      <c r="BJ181" s="712"/>
      <c r="BK181" s="62"/>
      <c r="BL181" s="712"/>
      <c r="BM181" s="62"/>
      <c r="BN181" s="712"/>
      <c r="BO181" s="62"/>
      <c r="BP181" s="712"/>
      <c r="BQ181" s="62"/>
      <c r="BR181" s="712"/>
      <c r="BS181" s="62"/>
      <c r="BT181" s="712"/>
      <c r="BU181" s="62"/>
      <c r="BV181" s="712"/>
      <c r="BW181" s="62"/>
      <c r="BX181" s="712"/>
    </row>
    <row r="182" spans="2:76" x14ac:dyDescent="0.45">
      <c r="B182" s="63"/>
      <c r="C182" s="62"/>
      <c r="D182" s="62"/>
      <c r="E182" s="62"/>
      <c r="F182" s="62"/>
      <c r="G182" s="64"/>
      <c r="H182" s="64"/>
      <c r="I182" s="65"/>
      <c r="J182" s="66"/>
      <c r="K182" s="75"/>
      <c r="L182" s="79"/>
      <c r="M182" s="84"/>
      <c r="N182" s="65"/>
      <c r="O182" s="67"/>
      <c r="P182" s="711"/>
      <c r="Q182" s="67"/>
      <c r="R182" s="711"/>
      <c r="S182" s="67"/>
      <c r="T182" s="711"/>
      <c r="U182" s="67"/>
      <c r="V182" s="711"/>
      <c r="W182" s="67"/>
      <c r="X182" s="711"/>
      <c r="Y182" s="190"/>
      <c r="Z182" s="800"/>
      <c r="AA182" s="62"/>
      <c r="AB182" s="712"/>
      <c r="AC182" s="62"/>
      <c r="AD182" s="712"/>
      <c r="AE182" s="62"/>
      <c r="AF182" s="712"/>
      <c r="AG182" s="62"/>
      <c r="AH182" s="712"/>
      <c r="AI182" s="62"/>
      <c r="AJ182" s="712"/>
      <c r="AK182" s="62"/>
      <c r="AL182" s="712"/>
      <c r="AM182" s="62"/>
      <c r="AN182" s="712"/>
      <c r="AO182" s="62"/>
      <c r="AP182" s="712"/>
      <c r="AQ182" s="62"/>
      <c r="AR182" s="712"/>
      <c r="AS182" s="62"/>
      <c r="AT182" s="712"/>
      <c r="AU182" s="62"/>
      <c r="AV182" s="712"/>
      <c r="AW182" s="62"/>
      <c r="AX182" s="712"/>
      <c r="AY182" s="62"/>
      <c r="AZ182" s="712"/>
      <c r="BA182" s="62"/>
      <c r="BB182" s="712"/>
      <c r="BC182" s="62"/>
      <c r="BD182" s="712"/>
      <c r="BE182" s="62"/>
      <c r="BF182" s="712"/>
      <c r="BG182" s="62"/>
      <c r="BH182" s="712"/>
      <c r="BI182" s="62"/>
      <c r="BJ182" s="712"/>
      <c r="BK182" s="62"/>
      <c r="BL182" s="712"/>
      <c r="BM182" s="62"/>
      <c r="BN182" s="712"/>
      <c r="BO182" s="62"/>
      <c r="BP182" s="712"/>
      <c r="BQ182" s="62"/>
      <c r="BR182" s="712"/>
      <c r="BS182" s="62"/>
      <c r="BT182" s="712"/>
      <c r="BU182" s="62"/>
      <c r="BV182" s="712"/>
      <c r="BW182" s="62"/>
      <c r="BX182" s="712"/>
    </row>
    <row r="183" spans="2:76" x14ac:dyDescent="0.45">
      <c r="B183" s="63"/>
      <c r="C183" s="62"/>
      <c r="D183" s="62"/>
      <c r="E183" s="62"/>
      <c r="F183" s="62"/>
      <c r="G183" s="64"/>
      <c r="H183" s="64"/>
      <c r="I183" s="65"/>
      <c r="J183" s="66"/>
      <c r="K183" s="75"/>
      <c r="L183" s="79"/>
      <c r="M183" s="84"/>
      <c r="N183" s="65"/>
      <c r="O183" s="67"/>
      <c r="P183" s="711"/>
      <c r="Q183" s="67"/>
      <c r="R183" s="711"/>
      <c r="S183" s="67"/>
      <c r="T183" s="711"/>
      <c r="U183" s="67"/>
      <c r="V183" s="711"/>
      <c r="W183" s="67"/>
      <c r="X183" s="711"/>
      <c r="Y183" s="190"/>
      <c r="Z183" s="800"/>
      <c r="AA183" s="62"/>
      <c r="AB183" s="712"/>
      <c r="AC183" s="62"/>
      <c r="AD183" s="712"/>
      <c r="AE183" s="62"/>
      <c r="AF183" s="712"/>
      <c r="AG183" s="62"/>
      <c r="AH183" s="712"/>
      <c r="AI183" s="62"/>
      <c r="AJ183" s="712"/>
      <c r="AK183" s="62"/>
      <c r="AL183" s="712"/>
      <c r="AM183" s="62"/>
      <c r="AN183" s="712"/>
      <c r="AO183" s="62"/>
      <c r="AP183" s="712"/>
      <c r="AQ183" s="62"/>
      <c r="AR183" s="712"/>
      <c r="AS183" s="62"/>
      <c r="AT183" s="712"/>
      <c r="AU183" s="62"/>
      <c r="AV183" s="712"/>
      <c r="AW183" s="62"/>
      <c r="AX183" s="712"/>
      <c r="AY183" s="62"/>
      <c r="AZ183" s="712"/>
      <c r="BA183" s="62"/>
      <c r="BB183" s="712"/>
      <c r="BC183" s="62"/>
      <c r="BD183" s="712"/>
      <c r="BE183" s="62"/>
      <c r="BF183" s="712"/>
      <c r="BG183" s="62"/>
      <c r="BH183" s="712"/>
      <c r="BI183" s="62"/>
      <c r="BJ183" s="712"/>
      <c r="BK183" s="62"/>
      <c r="BL183" s="712"/>
      <c r="BM183" s="62"/>
      <c r="BN183" s="712"/>
      <c r="BO183" s="62"/>
      <c r="BP183" s="712"/>
      <c r="BQ183" s="62"/>
      <c r="BR183" s="712"/>
      <c r="BS183" s="62"/>
      <c r="BT183" s="712"/>
      <c r="BU183" s="62"/>
      <c r="BV183" s="712"/>
      <c r="BW183" s="62"/>
      <c r="BX183" s="712"/>
    </row>
    <row r="184" spans="2:76" x14ac:dyDescent="0.45">
      <c r="B184" s="63"/>
      <c r="C184" s="62"/>
      <c r="D184" s="62"/>
      <c r="E184" s="62"/>
      <c r="F184" s="62"/>
      <c r="G184" s="64"/>
      <c r="H184" s="64"/>
      <c r="I184" s="65"/>
      <c r="J184" s="66"/>
      <c r="K184" s="75"/>
      <c r="L184" s="79"/>
      <c r="M184" s="84"/>
      <c r="N184" s="65"/>
      <c r="O184" s="67"/>
      <c r="P184" s="711"/>
      <c r="Q184" s="67"/>
      <c r="R184" s="711"/>
      <c r="S184" s="67"/>
      <c r="T184" s="711"/>
      <c r="U184" s="67"/>
      <c r="V184" s="711"/>
      <c r="W184" s="67"/>
      <c r="X184" s="711"/>
      <c r="Y184" s="190"/>
      <c r="Z184" s="800"/>
      <c r="AA184" s="62"/>
      <c r="AB184" s="712"/>
      <c r="AC184" s="62"/>
      <c r="AD184" s="712"/>
      <c r="AE184" s="62"/>
      <c r="AF184" s="712"/>
      <c r="AG184" s="62"/>
      <c r="AH184" s="712"/>
      <c r="AI184" s="62"/>
      <c r="AJ184" s="712"/>
      <c r="AK184" s="62"/>
      <c r="AL184" s="712"/>
      <c r="AM184" s="62"/>
      <c r="AN184" s="712"/>
      <c r="AO184" s="62"/>
      <c r="AP184" s="712"/>
      <c r="AQ184" s="62"/>
      <c r="AR184" s="712"/>
      <c r="AS184" s="62"/>
      <c r="AT184" s="712"/>
      <c r="AU184" s="62"/>
      <c r="AV184" s="712"/>
      <c r="AW184" s="62"/>
      <c r="AX184" s="712"/>
      <c r="AY184" s="62"/>
      <c r="AZ184" s="712"/>
      <c r="BA184" s="62"/>
      <c r="BB184" s="712"/>
      <c r="BC184" s="62"/>
      <c r="BD184" s="712"/>
      <c r="BE184" s="62"/>
      <c r="BF184" s="712"/>
      <c r="BG184" s="62"/>
      <c r="BH184" s="712"/>
      <c r="BI184" s="62"/>
      <c r="BJ184" s="712"/>
      <c r="BK184" s="62"/>
      <c r="BL184" s="712"/>
      <c r="BM184" s="62"/>
      <c r="BN184" s="712"/>
      <c r="BO184" s="62"/>
      <c r="BP184" s="712"/>
      <c r="BQ184" s="62"/>
      <c r="BR184" s="712"/>
      <c r="BS184" s="62"/>
      <c r="BT184" s="712"/>
      <c r="BU184" s="62"/>
      <c r="BV184" s="712"/>
      <c r="BW184" s="62"/>
      <c r="BX184" s="712"/>
    </row>
    <row r="185" spans="2:76" x14ac:dyDescent="0.45">
      <c r="B185" s="63"/>
      <c r="C185" s="62"/>
      <c r="D185" s="62"/>
      <c r="E185" s="62"/>
      <c r="F185" s="62"/>
      <c r="G185" s="64"/>
      <c r="H185" s="64"/>
      <c r="I185" s="65"/>
      <c r="J185" s="66"/>
      <c r="K185" s="75"/>
      <c r="L185" s="79"/>
      <c r="M185" s="84"/>
      <c r="N185" s="65"/>
      <c r="O185" s="67"/>
      <c r="P185" s="711"/>
      <c r="Q185" s="67"/>
      <c r="R185" s="711"/>
      <c r="S185" s="67"/>
      <c r="T185" s="711"/>
      <c r="U185" s="67"/>
      <c r="V185" s="711"/>
      <c r="W185" s="67"/>
      <c r="X185" s="711"/>
      <c r="Y185" s="190"/>
      <c r="Z185" s="800"/>
      <c r="AA185" s="62"/>
      <c r="AB185" s="712"/>
      <c r="AC185" s="62"/>
      <c r="AD185" s="712"/>
      <c r="AE185" s="62"/>
      <c r="AF185" s="712"/>
      <c r="AG185" s="62"/>
      <c r="AH185" s="712"/>
      <c r="AI185" s="62"/>
      <c r="AJ185" s="712"/>
      <c r="AK185" s="62"/>
      <c r="AL185" s="712"/>
      <c r="AM185" s="62"/>
      <c r="AN185" s="712"/>
      <c r="AO185" s="62"/>
      <c r="AP185" s="712"/>
      <c r="AQ185" s="62"/>
      <c r="AR185" s="712"/>
      <c r="AS185" s="62"/>
      <c r="AT185" s="712"/>
      <c r="AU185" s="62"/>
      <c r="AV185" s="712"/>
      <c r="AW185" s="62"/>
      <c r="AX185" s="712"/>
      <c r="AY185" s="62"/>
      <c r="AZ185" s="712"/>
      <c r="BA185" s="62"/>
      <c r="BB185" s="712"/>
      <c r="BC185" s="62"/>
      <c r="BD185" s="712"/>
      <c r="BE185" s="62"/>
      <c r="BF185" s="712"/>
      <c r="BG185" s="62"/>
      <c r="BH185" s="712"/>
      <c r="BI185" s="62"/>
      <c r="BJ185" s="712"/>
      <c r="BK185" s="62"/>
      <c r="BL185" s="712"/>
      <c r="BM185" s="62"/>
      <c r="BN185" s="712"/>
      <c r="BO185" s="62"/>
      <c r="BP185" s="712"/>
      <c r="BQ185" s="62"/>
      <c r="BR185" s="712"/>
      <c r="BS185" s="62"/>
      <c r="BT185" s="712"/>
      <c r="BU185" s="62"/>
      <c r="BV185" s="712"/>
      <c r="BW185" s="62"/>
      <c r="BX185" s="712"/>
    </row>
    <row r="186" spans="2:76" x14ac:dyDescent="0.45">
      <c r="B186" s="63"/>
      <c r="C186" s="62"/>
      <c r="D186" s="62"/>
      <c r="E186" s="62"/>
      <c r="F186" s="62"/>
      <c r="G186" s="64"/>
      <c r="H186" s="64"/>
      <c r="I186" s="65"/>
      <c r="J186" s="66"/>
      <c r="K186" s="75"/>
      <c r="L186" s="79"/>
      <c r="M186" s="84"/>
      <c r="N186" s="65"/>
      <c r="O186" s="67"/>
      <c r="P186" s="711"/>
      <c r="Q186" s="67"/>
      <c r="R186" s="711"/>
      <c r="S186" s="67"/>
      <c r="T186" s="711"/>
      <c r="U186" s="67"/>
      <c r="V186" s="711"/>
      <c r="W186" s="67"/>
      <c r="X186" s="711"/>
      <c r="Y186" s="190"/>
      <c r="Z186" s="800"/>
      <c r="AA186" s="62"/>
      <c r="AB186" s="712"/>
      <c r="AC186" s="62"/>
      <c r="AD186" s="712"/>
      <c r="AE186" s="62"/>
      <c r="AF186" s="712"/>
      <c r="AG186" s="62"/>
      <c r="AH186" s="712"/>
      <c r="AI186" s="62"/>
      <c r="AJ186" s="712"/>
      <c r="AK186" s="62"/>
      <c r="AL186" s="712"/>
      <c r="AM186" s="62"/>
      <c r="AN186" s="712"/>
      <c r="AO186" s="62"/>
      <c r="AP186" s="712"/>
      <c r="AQ186" s="62"/>
      <c r="AR186" s="712"/>
      <c r="AS186" s="62"/>
      <c r="AT186" s="712"/>
      <c r="AU186" s="62"/>
      <c r="AV186" s="712"/>
      <c r="AW186" s="62"/>
      <c r="AX186" s="712"/>
      <c r="AY186" s="62"/>
      <c r="AZ186" s="712"/>
      <c r="BA186" s="62"/>
      <c r="BB186" s="712"/>
      <c r="BC186" s="62"/>
      <c r="BD186" s="712"/>
      <c r="BE186" s="62"/>
      <c r="BF186" s="712"/>
      <c r="BG186" s="62"/>
      <c r="BH186" s="712"/>
      <c r="BI186" s="62"/>
      <c r="BJ186" s="712"/>
      <c r="BK186" s="62"/>
      <c r="BL186" s="712"/>
      <c r="BM186" s="62"/>
      <c r="BN186" s="712"/>
      <c r="BO186" s="62"/>
      <c r="BP186" s="712"/>
      <c r="BQ186" s="62"/>
      <c r="BR186" s="712"/>
      <c r="BS186" s="62"/>
      <c r="BT186" s="712"/>
      <c r="BU186" s="62"/>
      <c r="BV186" s="712"/>
      <c r="BW186" s="62"/>
      <c r="BX186" s="712"/>
    </row>
    <row r="187" spans="2:76" x14ac:dyDescent="0.45">
      <c r="B187" s="63"/>
      <c r="C187" s="62"/>
      <c r="D187" s="62"/>
      <c r="E187" s="62"/>
      <c r="F187" s="62"/>
      <c r="G187" s="64"/>
      <c r="H187" s="64"/>
      <c r="I187" s="65"/>
      <c r="J187" s="66"/>
      <c r="K187" s="75"/>
      <c r="L187" s="79"/>
      <c r="M187" s="84"/>
      <c r="N187" s="65"/>
      <c r="O187" s="67"/>
      <c r="P187" s="711"/>
      <c r="Q187" s="67"/>
      <c r="R187" s="711"/>
      <c r="S187" s="67"/>
      <c r="T187" s="711"/>
      <c r="U187" s="67"/>
      <c r="V187" s="711"/>
      <c r="W187" s="67"/>
      <c r="X187" s="711"/>
      <c r="Y187" s="190"/>
      <c r="Z187" s="800"/>
      <c r="AA187" s="62"/>
      <c r="AB187" s="712"/>
      <c r="AC187" s="62"/>
      <c r="AD187" s="712"/>
      <c r="AE187" s="62"/>
      <c r="AF187" s="712"/>
      <c r="AG187" s="62"/>
      <c r="AH187" s="712"/>
      <c r="AI187" s="62"/>
      <c r="AJ187" s="712"/>
      <c r="AK187" s="62"/>
      <c r="AL187" s="712"/>
      <c r="AM187" s="62"/>
      <c r="AN187" s="712"/>
      <c r="AO187" s="62"/>
      <c r="AP187" s="712"/>
      <c r="AQ187" s="62"/>
      <c r="AR187" s="712"/>
      <c r="AS187" s="62"/>
      <c r="AT187" s="712"/>
      <c r="AU187" s="62"/>
      <c r="AV187" s="712"/>
      <c r="AW187" s="62"/>
      <c r="AX187" s="712"/>
      <c r="AY187" s="62"/>
      <c r="AZ187" s="712"/>
      <c r="BA187" s="62"/>
      <c r="BB187" s="712"/>
      <c r="BC187" s="62"/>
      <c r="BD187" s="712"/>
      <c r="BE187" s="62"/>
      <c r="BF187" s="712"/>
      <c r="BG187" s="62"/>
      <c r="BH187" s="712"/>
      <c r="BI187" s="62"/>
      <c r="BJ187" s="712"/>
      <c r="BK187" s="62"/>
      <c r="BL187" s="712"/>
      <c r="BM187" s="62"/>
      <c r="BN187" s="712"/>
      <c r="BO187" s="62"/>
      <c r="BP187" s="712"/>
      <c r="BQ187" s="62"/>
      <c r="BR187" s="712"/>
      <c r="BS187" s="62"/>
      <c r="BT187" s="712"/>
      <c r="BU187" s="62"/>
      <c r="BV187" s="712"/>
      <c r="BW187" s="62"/>
      <c r="BX187" s="712"/>
    </row>
    <row r="188" spans="2:76" x14ac:dyDescent="0.45">
      <c r="B188" s="63"/>
      <c r="C188" s="62"/>
      <c r="D188" s="62"/>
      <c r="E188" s="62"/>
      <c r="F188" s="62"/>
      <c r="G188" s="64"/>
      <c r="H188" s="64"/>
      <c r="I188" s="65"/>
      <c r="J188" s="66"/>
      <c r="K188" s="75"/>
      <c r="L188" s="79"/>
      <c r="M188" s="84"/>
      <c r="N188" s="65"/>
      <c r="O188" s="67"/>
      <c r="P188" s="711"/>
      <c r="Q188" s="67"/>
      <c r="R188" s="711"/>
      <c r="S188" s="67"/>
      <c r="T188" s="711"/>
      <c r="U188" s="67"/>
      <c r="V188" s="711"/>
      <c r="W188" s="67"/>
      <c r="X188" s="711"/>
      <c r="Y188" s="190"/>
      <c r="Z188" s="800"/>
      <c r="AA188" s="62"/>
      <c r="AB188" s="712"/>
      <c r="AC188" s="62"/>
      <c r="AD188" s="712"/>
      <c r="AE188" s="62"/>
      <c r="AF188" s="712"/>
      <c r="AG188" s="62"/>
      <c r="AH188" s="712"/>
      <c r="AI188" s="62"/>
      <c r="AJ188" s="712"/>
      <c r="AK188" s="62"/>
      <c r="AL188" s="712"/>
      <c r="AM188" s="62"/>
      <c r="AN188" s="712"/>
      <c r="AO188" s="62"/>
      <c r="AP188" s="712"/>
      <c r="AQ188" s="62"/>
      <c r="AR188" s="712"/>
      <c r="AS188" s="62"/>
      <c r="AT188" s="712"/>
      <c r="AU188" s="62"/>
      <c r="AV188" s="712"/>
      <c r="AW188" s="62"/>
      <c r="AX188" s="712"/>
      <c r="AY188" s="62"/>
      <c r="AZ188" s="712"/>
      <c r="BA188" s="62"/>
      <c r="BB188" s="712"/>
      <c r="BC188" s="62"/>
      <c r="BD188" s="712"/>
      <c r="BE188" s="62"/>
      <c r="BF188" s="712"/>
      <c r="BG188" s="62"/>
      <c r="BH188" s="712"/>
      <c r="BI188" s="62"/>
      <c r="BJ188" s="712"/>
      <c r="BK188" s="62"/>
      <c r="BL188" s="712"/>
      <c r="BM188" s="62"/>
      <c r="BN188" s="712"/>
      <c r="BO188" s="62"/>
      <c r="BP188" s="712"/>
      <c r="BQ188" s="62"/>
      <c r="BR188" s="712"/>
      <c r="BS188" s="62"/>
      <c r="BT188" s="712"/>
      <c r="BU188" s="62"/>
      <c r="BV188" s="712"/>
      <c r="BW188" s="62"/>
      <c r="BX188" s="712"/>
    </row>
    <row r="189" spans="2:76" x14ac:dyDescent="0.45">
      <c r="B189" s="63"/>
      <c r="C189" s="62"/>
      <c r="D189" s="62"/>
      <c r="E189" s="62"/>
      <c r="F189" s="62"/>
      <c r="G189" s="64"/>
      <c r="H189" s="64"/>
      <c r="I189" s="65"/>
      <c r="J189" s="66"/>
      <c r="K189" s="75"/>
      <c r="L189" s="79"/>
      <c r="M189" s="84"/>
      <c r="N189" s="65"/>
      <c r="O189" s="67"/>
      <c r="P189" s="711"/>
      <c r="Q189" s="67"/>
      <c r="R189" s="711"/>
      <c r="S189" s="67"/>
      <c r="T189" s="711"/>
      <c r="U189" s="67"/>
      <c r="V189" s="711"/>
      <c r="W189" s="67"/>
      <c r="X189" s="711"/>
      <c r="Y189" s="190"/>
      <c r="Z189" s="800"/>
      <c r="AA189" s="62"/>
      <c r="AB189" s="712"/>
      <c r="AC189" s="62"/>
      <c r="AD189" s="712"/>
      <c r="AE189" s="62"/>
      <c r="AF189" s="712"/>
      <c r="AG189" s="62"/>
      <c r="AH189" s="712"/>
      <c r="AI189" s="62"/>
      <c r="AJ189" s="712"/>
      <c r="AK189" s="62"/>
      <c r="AL189" s="712"/>
      <c r="AM189" s="62"/>
      <c r="AN189" s="712"/>
      <c r="AO189" s="62"/>
      <c r="AP189" s="712"/>
      <c r="AQ189" s="62"/>
      <c r="AR189" s="712"/>
      <c r="AS189" s="62"/>
      <c r="AT189" s="712"/>
      <c r="AU189" s="62"/>
      <c r="AV189" s="712"/>
      <c r="AW189" s="62"/>
      <c r="AX189" s="712"/>
      <c r="AY189" s="62"/>
      <c r="AZ189" s="712"/>
      <c r="BA189" s="62"/>
      <c r="BB189" s="712"/>
      <c r="BC189" s="62"/>
      <c r="BD189" s="712"/>
      <c r="BE189" s="62"/>
      <c r="BF189" s="712"/>
      <c r="BG189" s="62"/>
      <c r="BH189" s="712"/>
      <c r="BI189" s="62"/>
      <c r="BJ189" s="712"/>
      <c r="BK189" s="62"/>
      <c r="BL189" s="712"/>
      <c r="BM189" s="62"/>
      <c r="BN189" s="712"/>
      <c r="BO189" s="62"/>
      <c r="BP189" s="712"/>
      <c r="BQ189" s="62"/>
      <c r="BR189" s="712"/>
      <c r="BS189" s="62"/>
      <c r="BT189" s="712"/>
      <c r="BU189" s="62"/>
      <c r="BV189" s="712"/>
      <c r="BW189" s="62"/>
      <c r="BX189" s="712"/>
    </row>
    <row r="190" spans="2:76" x14ac:dyDescent="0.45">
      <c r="B190" s="63"/>
      <c r="C190" s="62"/>
      <c r="D190" s="62"/>
      <c r="E190" s="62"/>
      <c r="F190" s="62"/>
      <c r="G190" s="64"/>
      <c r="H190" s="64"/>
      <c r="I190" s="65"/>
      <c r="J190" s="66"/>
      <c r="K190" s="75"/>
      <c r="L190" s="79"/>
      <c r="M190" s="84"/>
      <c r="N190" s="65"/>
      <c r="O190" s="67"/>
      <c r="P190" s="711"/>
      <c r="Q190" s="67"/>
      <c r="R190" s="711"/>
      <c r="S190" s="67"/>
      <c r="T190" s="711"/>
      <c r="U190" s="67"/>
      <c r="V190" s="711"/>
      <c r="W190" s="67"/>
      <c r="X190" s="711"/>
      <c r="Y190" s="190"/>
      <c r="Z190" s="800"/>
      <c r="AA190" s="62"/>
      <c r="AB190" s="712"/>
      <c r="AC190" s="62"/>
      <c r="AD190" s="712"/>
      <c r="AE190" s="62"/>
      <c r="AF190" s="712"/>
      <c r="AG190" s="62"/>
      <c r="AH190" s="712"/>
      <c r="AI190" s="62"/>
      <c r="AJ190" s="712"/>
      <c r="AK190" s="62"/>
      <c r="AL190" s="712"/>
      <c r="AM190" s="62"/>
      <c r="AN190" s="712"/>
      <c r="AO190" s="62"/>
      <c r="AP190" s="712"/>
      <c r="AQ190" s="62"/>
      <c r="AR190" s="712"/>
      <c r="AS190" s="62"/>
      <c r="AT190" s="712"/>
      <c r="AU190" s="62"/>
      <c r="AV190" s="712"/>
      <c r="AW190" s="62"/>
      <c r="AX190" s="712"/>
      <c r="AY190" s="62"/>
      <c r="AZ190" s="712"/>
      <c r="BA190" s="62"/>
      <c r="BB190" s="712"/>
      <c r="BC190" s="62"/>
      <c r="BD190" s="712"/>
      <c r="BE190" s="62"/>
      <c r="BF190" s="712"/>
      <c r="BG190" s="62"/>
      <c r="BH190" s="712"/>
      <c r="BI190" s="62"/>
      <c r="BJ190" s="712"/>
      <c r="BK190" s="62"/>
      <c r="BL190" s="712"/>
      <c r="BM190" s="62"/>
      <c r="BN190" s="712"/>
      <c r="BO190" s="62"/>
      <c r="BP190" s="712"/>
      <c r="BQ190" s="62"/>
      <c r="BR190" s="712"/>
      <c r="BS190" s="62"/>
      <c r="BT190" s="712"/>
      <c r="BU190" s="62"/>
      <c r="BV190" s="712"/>
      <c r="BW190" s="62"/>
      <c r="BX190" s="712"/>
    </row>
    <row r="191" spans="2:76" x14ac:dyDescent="0.45">
      <c r="B191" s="63"/>
      <c r="C191" s="62"/>
      <c r="D191" s="62"/>
      <c r="E191" s="62"/>
      <c r="F191" s="62"/>
      <c r="G191" s="64"/>
      <c r="H191" s="64"/>
      <c r="I191" s="65"/>
      <c r="J191" s="66"/>
      <c r="K191" s="75"/>
      <c r="L191" s="79"/>
      <c r="M191" s="84"/>
      <c r="N191" s="65"/>
      <c r="O191" s="67"/>
      <c r="P191" s="711"/>
      <c r="Q191" s="67"/>
      <c r="R191" s="711"/>
      <c r="S191" s="67"/>
      <c r="T191" s="711"/>
      <c r="U191" s="67"/>
      <c r="V191" s="711"/>
      <c r="W191" s="67"/>
      <c r="X191" s="711"/>
      <c r="Y191" s="190"/>
      <c r="Z191" s="800"/>
      <c r="AA191" s="62"/>
      <c r="AB191" s="712"/>
      <c r="AC191" s="62"/>
      <c r="AD191" s="712"/>
      <c r="AE191" s="62"/>
      <c r="AF191" s="712"/>
      <c r="AG191" s="62"/>
      <c r="AH191" s="712"/>
      <c r="AI191" s="62"/>
      <c r="AJ191" s="712"/>
      <c r="AK191" s="62"/>
      <c r="AL191" s="712"/>
      <c r="AM191" s="62"/>
      <c r="AN191" s="712"/>
      <c r="AO191" s="62"/>
      <c r="AP191" s="712"/>
      <c r="AQ191" s="62"/>
      <c r="AR191" s="712"/>
      <c r="AS191" s="62"/>
      <c r="AT191" s="712"/>
      <c r="AU191" s="62"/>
      <c r="AV191" s="712"/>
      <c r="AW191" s="62"/>
      <c r="AX191" s="712"/>
      <c r="AY191" s="62"/>
      <c r="AZ191" s="712"/>
      <c r="BA191" s="62"/>
      <c r="BB191" s="712"/>
      <c r="BC191" s="62"/>
      <c r="BD191" s="712"/>
      <c r="BE191" s="62"/>
      <c r="BF191" s="712"/>
      <c r="BG191" s="62"/>
      <c r="BH191" s="712"/>
      <c r="BI191" s="62"/>
      <c r="BJ191" s="712"/>
      <c r="BK191" s="62"/>
      <c r="BL191" s="712"/>
      <c r="BM191" s="62"/>
      <c r="BN191" s="712"/>
      <c r="BO191" s="62"/>
      <c r="BP191" s="712"/>
      <c r="BQ191" s="62"/>
      <c r="BR191" s="712"/>
      <c r="BS191" s="62"/>
      <c r="BT191" s="712"/>
      <c r="BU191" s="62"/>
      <c r="BV191" s="712"/>
      <c r="BW191" s="62"/>
      <c r="BX191" s="712"/>
    </row>
    <row r="192" spans="2:76" x14ac:dyDescent="0.45">
      <c r="B192" s="63"/>
      <c r="C192" s="62"/>
      <c r="D192" s="62"/>
      <c r="E192" s="62"/>
      <c r="F192" s="62"/>
      <c r="G192" s="64"/>
      <c r="H192" s="64"/>
      <c r="I192" s="65"/>
      <c r="J192" s="66"/>
      <c r="K192" s="75"/>
      <c r="L192" s="79"/>
      <c r="M192" s="84"/>
      <c r="N192" s="65"/>
      <c r="O192" s="67"/>
      <c r="P192" s="711"/>
      <c r="Q192" s="67"/>
      <c r="R192" s="711"/>
      <c r="S192" s="67"/>
      <c r="T192" s="711"/>
      <c r="U192" s="67"/>
      <c r="V192" s="711"/>
      <c r="W192" s="67"/>
      <c r="X192" s="711"/>
      <c r="Y192" s="190"/>
      <c r="Z192" s="800"/>
      <c r="AA192" s="62"/>
      <c r="AB192" s="712"/>
      <c r="AC192" s="62"/>
      <c r="AD192" s="712"/>
      <c r="AE192" s="62"/>
      <c r="AF192" s="712"/>
      <c r="AG192" s="62"/>
      <c r="AH192" s="712"/>
      <c r="AI192" s="62"/>
      <c r="AJ192" s="712"/>
      <c r="AK192" s="62"/>
      <c r="AL192" s="712"/>
      <c r="AM192" s="62"/>
      <c r="AN192" s="712"/>
      <c r="AO192" s="62"/>
      <c r="AP192" s="712"/>
      <c r="AQ192" s="62"/>
      <c r="AR192" s="712"/>
      <c r="AS192" s="62"/>
      <c r="AT192" s="712"/>
      <c r="AU192" s="62"/>
      <c r="AV192" s="712"/>
      <c r="AW192" s="62"/>
      <c r="AX192" s="712"/>
      <c r="AY192" s="62"/>
      <c r="AZ192" s="712"/>
      <c r="BA192" s="62"/>
      <c r="BB192" s="712"/>
      <c r="BC192" s="62"/>
      <c r="BD192" s="712"/>
      <c r="BE192" s="62"/>
      <c r="BF192" s="712"/>
      <c r="BG192" s="62"/>
      <c r="BH192" s="712"/>
      <c r="BI192" s="62"/>
      <c r="BJ192" s="712"/>
      <c r="BK192" s="62"/>
      <c r="BL192" s="712"/>
      <c r="BM192" s="62"/>
      <c r="BN192" s="712"/>
      <c r="BO192" s="62"/>
      <c r="BP192" s="712"/>
      <c r="BQ192" s="62"/>
      <c r="BR192" s="712"/>
      <c r="BS192" s="62"/>
      <c r="BT192" s="712"/>
      <c r="BU192" s="62"/>
      <c r="BV192" s="712"/>
      <c r="BW192" s="62"/>
      <c r="BX192" s="712"/>
    </row>
    <row r="193" spans="2:76" x14ac:dyDescent="0.45">
      <c r="B193" s="63"/>
      <c r="C193" s="62"/>
      <c r="D193" s="62"/>
      <c r="E193" s="62"/>
      <c r="F193" s="62"/>
      <c r="G193" s="64"/>
      <c r="H193" s="64"/>
      <c r="I193" s="65"/>
      <c r="J193" s="66"/>
      <c r="K193" s="75"/>
      <c r="L193" s="79"/>
      <c r="M193" s="84"/>
      <c r="N193" s="65"/>
      <c r="O193" s="67"/>
      <c r="P193" s="711"/>
      <c r="Q193" s="67"/>
      <c r="R193" s="711"/>
      <c r="S193" s="67"/>
      <c r="T193" s="711"/>
      <c r="U193" s="67"/>
      <c r="V193" s="711"/>
      <c r="W193" s="67"/>
      <c r="X193" s="711"/>
      <c r="Y193" s="190"/>
      <c r="Z193" s="800"/>
      <c r="AA193" s="62"/>
      <c r="AB193" s="712"/>
      <c r="AC193" s="62"/>
      <c r="AD193" s="712"/>
      <c r="AE193" s="62"/>
      <c r="AF193" s="712"/>
      <c r="AG193" s="62"/>
      <c r="AH193" s="712"/>
      <c r="AI193" s="62"/>
      <c r="AJ193" s="712"/>
      <c r="AK193" s="62"/>
      <c r="AL193" s="712"/>
      <c r="AM193" s="62"/>
      <c r="AN193" s="712"/>
      <c r="AO193" s="62"/>
      <c r="AP193" s="712"/>
      <c r="AQ193" s="62"/>
      <c r="AR193" s="712"/>
      <c r="AS193" s="62"/>
      <c r="AT193" s="712"/>
      <c r="AU193" s="62"/>
      <c r="AV193" s="712"/>
      <c r="AW193" s="62"/>
      <c r="AX193" s="712"/>
      <c r="AY193" s="62"/>
      <c r="AZ193" s="712"/>
      <c r="BA193" s="62"/>
      <c r="BB193" s="712"/>
      <c r="BC193" s="62"/>
      <c r="BD193" s="712"/>
      <c r="BE193" s="62"/>
      <c r="BF193" s="712"/>
      <c r="BG193" s="62"/>
      <c r="BH193" s="712"/>
      <c r="BI193" s="62"/>
      <c r="BJ193" s="712"/>
      <c r="BK193" s="62"/>
      <c r="BL193" s="712"/>
      <c r="BM193" s="62"/>
      <c r="BN193" s="712"/>
      <c r="BO193" s="62"/>
      <c r="BP193" s="712"/>
      <c r="BQ193" s="62"/>
      <c r="BR193" s="712"/>
      <c r="BS193" s="62"/>
      <c r="BT193" s="712"/>
      <c r="BU193" s="62"/>
      <c r="BV193" s="712"/>
      <c r="BW193" s="62"/>
      <c r="BX193" s="712"/>
    </row>
    <row r="194" spans="2:76" ht="26" x14ac:dyDescent="0.45">
      <c r="B194" s="63"/>
      <c r="C194" s="62"/>
      <c r="D194" s="62"/>
      <c r="E194" s="62"/>
      <c r="F194" s="62"/>
      <c r="G194" s="64"/>
      <c r="H194" s="64"/>
      <c r="I194" s="65"/>
      <c r="J194" s="66"/>
      <c r="K194" s="75"/>
      <c r="L194" s="79"/>
      <c r="M194" s="84"/>
      <c r="N194" s="65"/>
      <c r="O194" s="67"/>
      <c r="P194" s="711"/>
      <c r="Q194" s="67"/>
      <c r="R194" s="711"/>
      <c r="S194" s="67"/>
      <c r="T194" s="711"/>
      <c r="U194" s="67"/>
      <c r="V194" s="711"/>
      <c r="W194" s="67"/>
      <c r="X194" s="711"/>
      <c r="Y194" s="190"/>
      <c r="Z194" s="800"/>
      <c r="AA194" s="62"/>
      <c r="AB194" s="712"/>
      <c r="AC194" s="62"/>
      <c r="AD194" s="712"/>
      <c r="AE194" s="62"/>
      <c r="AF194" s="712"/>
      <c r="AG194" s="62"/>
      <c r="AH194" s="712"/>
      <c r="AI194" s="62"/>
      <c r="AJ194" s="712"/>
      <c r="AK194" s="62"/>
      <c r="AL194" s="712"/>
      <c r="AM194" s="62"/>
      <c r="AN194" s="712"/>
      <c r="AO194" s="62"/>
      <c r="AP194" s="712"/>
      <c r="AQ194" s="62" ph="1"/>
      <c r="AR194" s="712" ph="1"/>
      <c r="AS194" s="62" ph="1"/>
      <c r="AT194" s="712" ph="1"/>
      <c r="AU194" s="62" ph="1"/>
      <c r="AV194" s="712" ph="1"/>
      <c r="AW194" s="62" ph="1"/>
      <c r="AX194" s="712" ph="1"/>
      <c r="AY194" s="62" ph="1"/>
      <c r="AZ194" s="712" ph="1"/>
      <c r="BA194" s="62" ph="1"/>
      <c r="BB194" s="712" ph="1"/>
      <c r="BC194" s="62" ph="1"/>
      <c r="BD194" s="712" ph="1"/>
      <c r="BE194" s="62" ph="1"/>
      <c r="BF194" s="712" ph="1"/>
      <c r="BG194" s="62" ph="1"/>
      <c r="BH194" s="712" ph="1"/>
      <c r="BI194" s="62" ph="1"/>
      <c r="BJ194" s="712" ph="1"/>
      <c r="BK194" s="62" ph="1"/>
      <c r="BL194" s="712" ph="1"/>
      <c r="BM194" s="62" ph="1"/>
      <c r="BN194" s="712" ph="1"/>
      <c r="BO194" s="62"/>
      <c r="BP194" s="712"/>
      <c r="BQ194" s="62"/>
      <c r="BR194" s="712"/>
      <c r="BS194" s="62"/>
      <c r="BT194" s="712"/>
      <c r="BU194" s="62"/>
      <c r="BV194" s="712"/>
      <c r="BW194" s="62"/>
      <c r="BX194" s="712"/>
    </row>
    <row r="195" spans="2:76" ht="26" x14ac:dyDescent="0.45">
      <c r="B195" s="63"/>
      <c r="C195" s="62"/>
      <c r="D195" s="62"/>
      <c r="E195" s="62"/>
      <c r="F195" s="62"/>
      <c r="G195" s="64"/>
      <c r="H195" s="64"/>
      <c r="I195" s="65"/>
      <c r="J195" s="66"/>
      <c r="K195" s="75"/>
      <c r="L195" s="79"/>
      <c r="M195" s="84"/>
      <c r="N195" s="65"/>
      <c r="O195" s="67"/>
      <c r="P195" s="711"/>
      <c r="Q195" s="67"/>
      <c r="R195" s="711"/>
      <c r="S195" s="67"/>
      <c r="T195" s="711"/>
      <c r="U195" s="67"/>
      <c r="V195" s="711"/>
      <c r="W195" s="67"/>
      <c r="X195" s="711"/>
      <c r="Y195" s="190"/>
      <c r="Z195" s="800"/>
      <c r="AA195" s="62"/>
      <c r="AB195" s="712"/>
      <c r="AC195" s="62"/>
      <c r="AD195" s="712"/>
      <c r="AE195" s="62"/>
      <c r="AF195" s="712"/>
      <c r="AG195" s="62"/>
      <c r="AH195" s="712"/>
      <c r="AI195" s="62"/>
      <c r="AJ195" s="712"/>
      <c r="AK195" s="62"/>
      <c r="AL195" s="712"/>
      <c r="AM195" s="62"/>
      <c r="AN195" s="712"/>
      <c r="AO195" s="62"/>
      <c r="AP195" s="712"/>
      <c r="AQ195" s="62" ph="1"/>
      <c r="AR195" s="712" ph="1"/>
      <c r="AS195" s="62" ph="1"/>
      <c r="AT195" s="712" ph="1"/>
      <c r="AU195" s="62" ph="1"/>
      <c r="AV195" s="712" ph="1"/>
      <c r="AW195" s="62" ph="1"/>
      <c r="AX195" s="712" ph="1"/>
      <c r="AY195" s="62" ph="1"/>
      <c r="AZ195" s="712" ph="1"/>
      <c r="BA195" s="62" ph="1"/>
      <c r="BB195" s="712" ph="1"/>
      <c r="BC195" s="62" ph="1"/>
      <c r="BD195" s="712" ph="1"/>
      <c r="BE195" s="62" ph="1"/>
      <c r="BF195" s="712" ph="1"/>
      <c r="BG195" s="62" ph="1"/>
      <c r="BH195" s="712" ph="1"/>
      <c r="BI195" s="62" ph="1"/>
      <c r="BJ195" s="712" ph="1"/>
      <c r="BK195" s="62" ph="1"/>
      <c r="BL195" s="712" ph="1"/>
      <c r="BM195" s="62" ph="1"/>
      <c r="BN195" s="712" ph="1"/>
      <c r="BO195" s="62" ph="1"/>
      <c r="BP195" s="712" ph="1"/>
      <c r="BQ195" s="62"/>
      <c r="BR195" s="712"/>
      <c r="BS195" s="62"/>
      <c r="BT195" s="712"/>
      <c r="BU195" s="62"/>
      <c r="BV195" s="712"/>
      <c r="BW195" s="62"/>
      <c r="BX195" s="712"/>
    </row>
    <row r="196" spans="2:76" x14ac:dyDescent="0.45">
      <c r="B196" s="63"/>
      <c r="C196" s="62"/>
      <c r="D196" s="62"/>
      <c r="E196" s="62"/>
      <c r="F196" s="62"/>
      <c r="G196" s="64"/>
      <c r="H196" s="64"/>
      <c r="I196" s="65"/>
      <c r="J196" s="66"/>
      <c r="K196" s="75"/>
      <c r="L196" s="79"/>
      <c r="M196" s="84"/>
      <c r="N196" s="65"/>
      <c r="O196" s="67"/>
      <c r="P196" s="711"/>
      <c r="Q196" s="67"/>
      <c r="R196" s="711"/>
      <c r="S196" s="67"/>
      <c r="T196" s="711"/>
      <c r="U196" s="67"/>
      <c r="V196" s="711"/>
      <c r="W196" s="67"/>
      <c r="X196" s="711"/>
      <c r="Y196" s="190"/>
      <c r="Z196" s="800"/>
      <c r="AA196" s="62"/>
      <c r="AB196" s="712"/>
      <c r="AC196" s="62"/>
      <c r="AD196" s="712"/>
      <c r="AE196" s="62"/>
      <c r="AF196" s="712"/>
      <c r="AG196" s="62"/>
      <c r="AH196" s="712"/>
      <c r="AI196" s="62"/>
      <c r="AJ196" s="712"/>
      <c r="AK196" s="62"/>
      <c r="AL196" s="712"/>
      <c r="AM196" s="62"/>
      <c r="AN196" s="712"/>
      <c r="AO196" s="62"/>
      <c r="AP196" s="712"/>
      <c r="AQ196" s="62"/>
      <c r="AR196" s="712"/>
      <c r="AS196" s="62"/>
      <c r="AT196" s="712"/>
      <c r="AU196" s="62"/>
      <c r="AV196" s="712"/>
      <c r="AW196" s="62"/>
      <c r="AX196" s="712"/>
      <c r="AY196" s="62"/>
      <c r="AZ196" s="712"/>
      <c r="BA196" s="62"/>
      <c r="BB196" s="712"/>
      <c r="BC196" s="62"/>
      <c r="BD196" s="712"/>
      <c r="BE196" s="62"/>
      <c r="BF196" s="712"/>
      <c r="BG196" s="62"/>
      <c r="BH196" s="712"/>
      <c r="BI196" s="62"/>
      <c r="BJ196" s="712"/>
      <c r="BK196" s="62"/>
      <c r="BL196" s="712"/>
      <c r="BM196" s="62"/>
      <c r="BN196" s="712"/>
      <c r="BO196" s="62"/>
      <c r="BP196" s="712"/>
      <c r="BQ196" s="62"/>
      <c r="BR196" s="712"/>
      <c r="BS196" s="62"/>
      <c r="BT196" s="712"/>
      <c r="BU196" s="62"/>
      <c r="BV196" s="712"/>
      <c r="BW196" s="62"/>
      <c r="BX196" s="712"/>
    </row>
    <row r="197" spans="2:76" x14ac:dyDescent="0.45">
      <c r="B197" s="63"/>
      <c r="C197" s="62"/>
      <c r="D197" s="62"/>
      <c r="E197" s="62"/>
      <c r="F197" s="62"/>
      <c r="G197" s="64"/>
      <c r="H197" s="64"/>
      <c r="I197" s="65"/>
      <c r="J197" s="66"/>
      <c r="K197" s="75"/>
      <c r="L197" s="79"/>
      <c r="M197" s="84"/>
      <c r="N197" s="65"/>
      <c r="O197" s="67"/>
      <c r="P197" s="711"/>
      <c r="Q197" s="67"/>
      <c r="R197" s="711"/>
      <c r="S197" s="67"/>
      <c r="T197" s="711"/>
      <c r="U197" s="67"/>
      <c r="V197" s="711"/>
      <c r="W197" s="67"/>
      <c r="X197" s="711"/>
      <c r="Y197" s="190"/>
      <c r="Z197" s="800"/>
      <c r="AA197" s="62"/>
      <c r="AB197" s="712"/>
      <c r="AC197" s="62"/>
      <c r="AD197" s="712"/>
      <c r="AE197" s="62"/>
      <c r="AF197" s="712"/>
      <c r="AG197" s="62"/>
      <c r="AH197" s="712"/>
      <c r="AI197" s="62"/>
      <c r="AJ197" s="712"/>
      <c r="AK197" s="62"/>
      <c r="AL197" s="712"/>
      <c r="AM197" s="62"/>
      <c r="AN197" s="712"/>
      <c r="AO197" s="62"/>
      <c r="AP197" s="712"/>
      <c r="AQ197" s="62"/>
      <c r="AR197" s="712"/>
      <c r="AS197" s="62"/>
      <c r="AT197" s="712"/>
      <c r="AU197" s="62"/>
      <c r="AV197" s="712"/>
      <c r="AW197" s="62"/>
      <c r="AX197" s="712"/>
      <c r="AY197" s="62"/>
      <c r="AZ197" s="712"/>
      <c r="BA197" s="62"/>
      <c r="BB197" s="712"/>
      <c r="BC197" s="62"/>
      <c r="BD197" s="712"/>
      <c r="BE197" s="62"/>
      <c r="BF197" s="712"/>
      <c r="BG197" s="62"/>
      <c r="BH197" s="712"/>
      <c r="BI197" s="62"/>
      <c r="BJ197" s="712"/>
      <c r="BK197" s="62"/>
      <c r="BL197" s="712"/>
      <c r="BM197" s="62"/>
      <c r="BN197" s="712"/>
      <c r="BO197" s="62"/>
      <c r="BP197" s="712"/>
      <c r="BQ197" s="62"/>
      <c r="BR197" s="712"/>
      <c r="BS197" s="62"/>
      <c r="BT197" s="712"/>
      <c r="BU197" s="62"/>
      <c r="BV197" s="712"/>
      <c r="BW197" s="62"/>
      <c r="BX197" s="712"/>
    </row>
    <row r="198" spans="2:76" x14ac:dyDescent="0.45">
      <c r="B198" s="63"/>
      <c r="C198" s="62"/>
      <c r="D198" s="62"/>
      <c r="E198" s="62"/>
      <c r="F198" s="62"/>
      <c r="G198" s="64"/>
      <c r="H198" s="64"/>
      <c r="I198" s="65"/>
      <c r="J198" s="66"/>
      <c r="K198" s="75"/>
      <c r="L198" s="79"/>
      <c r="M198" s="84"/>
      <c r="N198" s="65"/>
      <c r="O198" s="67"/>
      <c r="P198" s="711"/>
      <c r="Q198" s="67"/>
      <c r="R198" s="711"/>
      <c r="S198" s="67"/>
      <c r="T198" s="711"/>
      <c r="U198" s="67"/>
      <c r="V198" s="711"/>
      <c r="W198" s="67"/>
      <c r="X198" s="711"/>
      <c r="Y198" s="190"/>
      <c r="Z198" s="800"/>
      <c r="AA198" s="62"/>
      <c r="AB198" s="712"/>
      <c r="AC198" s="62"/>
      <c r="AD198" s="712"/>
      <c r="AE198" s="62"/>
      <c r="AF198" s="712"/>
      <c r="AG198" s="62"/>
      <c r="AH198" s="712"/>
      <c r="AI198" s="62"/>
      <c r="AJ198" s="712"/>
      <c r="AK198" s="62"/>
      <c r="AL198" s="712"/>
      <c r="AM198" s="62"/>
      <c r="AN198" s="712"/>
      <c r="AO198" s="62"/>
      <c r="AP198" s="712"/>
      <c r="AQ198" s="62"/>
      <c r="AR198" s="712"/>
      <c r="AS198" s="62"/>
      <c r="AT198" s="712"/>
      <c r="AU198" s="62"/>
      <c r="AV198" s="712"/>
      <c r="AW198" s="62"/>
      <c r="AX198" s="712"/>
      <c r="AY198" s="62"/>
      <c r="AZ198" s="712"/>
      <c r="BA198" s="62"/>
      <c r="BB198" s="712"/>
      <c r="BC198" s="62"/>
      <c r="BD198" s="712"/>
      <c r="BE198" s="62"/>
      <c r="BF198" s="712"/>
      <c r="BG198" s="62"/>
      <c r="BH198" s="712"/>
      <c r="BI198" s="62"/>
      <c r="BJ198" s="712"/>
      <c r="BK198" s="62"/>
      <c r="BL198" s="712"/>
      <c r="BM198" s="62"/>
      <c r="BN198" s="712"/>
      <c r="BO198" s="62"/>
      <c r="BP198" s="712"/>
      <c r="BQ198" s="62"/>
      <c r="BR198" s="712"/>
      <c r="BS198" s="62"/>
      <c r="BT198" s="712"/>
      <c r="BU198" s="62"/>
      <c r="BV198" s="712"/>
      <c r="BW198" s="62"/>
      <c r="BX198" s="712"/>
    </row>
    <row r="199" spans="2:76" x14ac:dyDescent="0.45">
      <c r="B199" s="63"/>
      <c r="C199" s="62"/>
      <c r="D199" s="62"/>
      <c r="E199" s="62"/>
      <c r="F199" s="62"/>
      <c r="G199" s="64"/>
      <c r="H199" s="64"/>
      <c r="I199" s="65"/>
      <c r="J199" s="66"/>
      <c r="K199" s="75"/>
      <c r="L199" s="79"/>
      <c r="M199" s="84"/>
      <c r="N199" s="65"/>
      <c r="O199" s="67"/>
      <c r="P199" s="711"/>
      <c r="Q199" s="67"/>
      <c r="R199" s="711"/>
      <c r="S199" s="67"/>
      <c r="T199" s="711"/>
      <c r="U199" s="67"/>
      <c r="V199" s="711"/>
      <c r="W199" s="67"/>
      <c r="X199" s="711"/>
      <c r="Y199" s="190"/>
      <c r="Z199" s="800"/>
      <c r="AA199" s="62"/>
      <c r="AB199" s="712"/>
      <c r="AC199" s="62"/>
      <c r="AD199" s="712"/>
      <c r="AE199" s="62"/>
      <c r="AF199" s="712"/>
      <c r="AG199" s="62"/>
      <c r="AH199" s="712"/>
      <c r="AI199" s="62"/>
      <c r="AJ199" s="712"/>
      <c r="AK199" s="62"/>
      <c r="AL199" s="712"/>
      <c r="AM199" s="62"/>
      <c r="AN199" s="712"/>
      <c r="AO199" s="62"/>
      <c r="AP199" s="712"/>
      <c r="AQ199" s="62"/>
      <c r="AR199" s="712"/>
      <c r="AS199" s="62"/>
      <c r="AT199" s="712"/>
      <c r="AU199" s="62"/>
      <c r="AV199" s="712"/>
      <c r="AW199" s="62"/>
      <c r="AX199" s="712"/>
      <c r="AY199" s="62"/>
      <c r="AZ199" s="712"/>
      <c r="BA199" s="62"/>
      <c r="BB199" s="712"/>
      <c r="BC199" s="62"/>
      <c r="BD199" s="712"/>
      <c r="BE199" s="62"/>
      <c r="BF199" s="712"/>
      <c r="BG199" s="62"/>
      <c r="BH199" s="712"/>
      <c r="BI199" s="62"/>
      <c r="BJ199" s="712"/>
      <c r="BK199" s="62"/>
      <c r="BL199" s="712"/>
      <c r="BM199" s="62"/>
      <c r="BN199" s="712"/>
      <c r="BO199" s="62"/>
      <c r="BP199" s="712"/>
      <c r="BQ199" s="62"/>
      <c r="BR199" s="712"/>
      <c r="BS199" s="62"/>
      <c r="BT199" s="712"/>
      <c r="BU199" s="62"/>
      <c r="BV199" s="712"/>
      <c r="BW199" s="62"/>
      <c r="BX199" s="712"/>
    </row>
    <row r="200" spans="2:76" x14ac:dyDescent="0.45">
      <c r="B200" s="63"/>
      <c r="C200" s="62"/>
      <c r="D200" s="62"/>
      <c r="E200" s="62"/>
      <c r="F200" s="62"/>
      <c r="G200" s="64"/>
      <c r="H200" s="64"/>
      <c r="I200" s="65"/>
      <c r="J200" s="66"/>
      <c r="K200" s="75"/>
      <c r="L200" s="79"/>
      <c r="M200" s="84"/>
      <c r="N200" s="65"/>
      <c r="O200" s="67"/>
      <c r="P200" s="711"/>
      <c r="Q200" s="67"/>
      <c r="R200" s="711"/>
      <c r="S200" s="67"/>
      <c r="T200" s="711"/>
      <c r="U200" s="67"/>
      <c r="V200" s="711"/>
      <c r="W200" s="67"/>
      <c r="X200" s="711"/>
      <c r="Y200" s="190"/>
      <c r="Z200" s="800"/>
      <c r="AA200" s="62"/>
      <c r="AB200" s="712"/>
      <c r="AC200" s="62"/>
      <c r="AD200" s="712"/>
      <c r="AE200" s="62"/>
      <c r="AF200" s="712"/>
      <c r="AG200" s="62"/>
      <c r="AH200" s="712"/>
      <c r="AI200" s="62"/>
      <c r="AJ200" s="712"/>
      <c r="AK200" s="62"/>
      <c r="AL200" s="712"/>
      <c r="AM200" s="62"/>
      <c r="AN200" s="712"/>
      <c r="AO200" s="62"/>
      <c r="AP200" s="712"/>
      <c r="AQ200" s="62"/>
      <c r="AR200" s="712"/>
      <c r="AS200" s="62"/>
      <c r="AT200" s="712"/>
      <c r="AU200" s="62"/>
      <c r="AV200" s="712"/>
      <c r="AW200" s="62"/>
      <c r="AX200" s="712"/>
      <c r="AY200" s="62"/>
      <c r="AZ200" s="712"/>
      <c r="BA200" s="62"/>
      <c r="BB200" s="712"/>
      <c r="BC200" s="62"/>
      <c r="BD200" s="712"/>
      <c r="BE200" s="62"/>
      <c r="BF200" s="712"/>
      <c r="BG200" s="62"/>
      <c r="BH200" s="712"/>
      <c r="BI200" s="62"/>
      <c r="BJ200" s="712"/>
      <c r="BK200" s="62"/>
      <c r="BL200" s="712"/>
      <c r="BM200" s="62"/>
      <c r="BN200" s="712"/>
      <c r="BO200" s="62"/>
      <c r="BP200" s="712"/>
      <c r="BQ200" s="62"/>
      <c r="BR200" s="712"/>
      <c r="BS200" s="62"/>
      <c r="BT200" s="712"/>
      <c r="BU200" s="62"/>
      <c r="BV200" s="712"/>
      <c r="BW200" s="62"/>
      <c r="BX200" s="712"/>
    </row>
    <row r="201" spans="2:76" x14ac:dyDescent="0.45">
      <c r="B201" s="63"/>
      <c r="C201" s="62"/>
      <c r="D201" s="62"/>
      <c r="E201" s="62"/>
      <c r="F201" s="62"/>
      <c r="G201" s="64"/>
      <c r="H201" s="64"/>
      <c r="I201" s="65"/>
      <c r="J201" s="66"/>
      <c r="K201" s="75"/>
      <c r="L201" s="79"/>
      <c r="M201" s="84"/>
      <c r="N201" s="65"/>
      <c r="O201" s="67"/>
      <c r="P201" s="711"/>
      <c r="Q201" s="67"/>
      <c r="R201" s="711"/>
      <c r="S201" s="67"/>
      <c r="T201" s="711"/>
      <c r="U201" s="67"/>
      <c r="V201" s="711"/>
      <c r="W201" s="67"/>
      <c r="X201" s="711"/>
      <c r="Y201" s="190"/>
      <c r="Z201" s="800"/>
      <c r="AA201" s="62"/>
      <c r="AB201" s="712"/>
      <c r="AC201" s="62"/>
      <c r="AD201" s="712"/>
      <c r="AE201" s="62"/>
      <c r="AF201" s="712"/>
      <c r="AG201" s="62"/>
      <c r="AH201" s="712"/>
      <c r="AI201" s="62"/>
      <c r="AJ201" s="712"/>
      <c r="AK201" s="62"/>
      <c r="AL201" s="712"/>
      <c r="AM201" s="62"/>
      <c r="AN201" s="712"/>
      <c r="AO201" s="62"/>
      <c r="AP201" s="712"/>
      <c r="AQ201" s="62"/>
      <c r="AR201" s="712"/>
      <c r="AS201" s="62"/>
      <c r="AT201" s="712"/>
      <c r="AU201" s="62"/>
      <c r="AV201" s="712"/>
      <c r="AW201" s="62"/>
      <c r="AX201" s="712"/>
      <c r="AY201" s="62"/>
      <c r="AZ201" s="712"/>
      <c r="BA201" s="62"/>
      <c r="BB201" s="712"/>
      <c r="BC201" s="62"/>
      <c r="BD201" s="712"/>
      <c r="BE201" s="62"/>
      <c r="BF201" s="712"/>
      <c r="BG201" s="62"/>
      <c r="BH201" s="712"/>
      <c r="BI201" s="62"/>
      <c r="BJ201" s="712"/>
      <c r="BK201" s="62"/>
      <c r="BL201" s="712"/>
      <c r="BM201" s="62"/>
      <c r="BN201" s="712"/>
      <c r="BO201" s="62"/>
      <c r="BP201" s="712"/>
      <c r="BQ201" s="62"/>
      <c r="BR201" s="712"/>
      <c r="BS201" s="62"/>
      <c r="BT201" s="712"/>
      <c r="BU201" s="62"/>
      <c r="BV201" s="712"/>
      <c r="BW201" s="62"/>
      <c r="BX201" s="712"/>
    </row>
    <row r="202" spans="2:76" x14ac:dyDescent="0.45">
      <c r="B202" s="63"/>
      <c r="C202" s="62"/>
      <c r="D202" s="62"/>
      <c r="E202" s="62"/>
      <c r="F202" s="62"/>
      <c r="G202" s="64"/>
      <c r="H202" s="64"/>
      <c r="I202" s="65"/>
      <c r="J202" s="66"/>
      <c r="K202" s="75"/>
      <c r="L202" s="79"/>
      <c r="M202" s="84"/>
      <c r="N202" s="65"/>
      <c r="O202" s="67"/>
      <c r="P202" s="711"/>
      <c r="Q202" s="67"/>
      <c r="R202" s="711"/>
      <c r="S202" s="67"/>
      <c r="T202" s="711"/>
      <c r="U202" s="67"/>
      <c r="V202" s="711"/>
      <c r="W202" s="67"/>
      <c r="X202" s="711"/>
      <c r="Y202" s="190"/>
      <c r="Z202" s="800"/>
      <c r="AA202" s="62"/>
      <c r="AB202" s="712"/>
      <c r="AC202" s="62"/>
      <c r="AD202" s="712"/>
      <c r="AE202" s="62"/>
      <c r="AF202" s="712"/>
      <c r="AG202" s="62"/>
      <c r="AH202" s="712"/>
      <c r="AI202" s="62"/>
      <c r="AJ202" s="712"/>
      <c r="AK202" s="62"/>
      <c r="AL202" s="712"/>
      <c r="AM202" s="62"/>
      <c r="AN202" s="712"/>
      <c r="AO202" s="62"/>
      <c r="AP202" s="712"/>
      <c r="AQ202" s="62"/>
      <c r="AR202" s="712"/>
      <c r="AS202" s="62"/>
      <c r="AT202" s="712"/>
      <c r="AU202" s="62"/>
      <c r="AV202" s="712"/>
      <c r="AW202" s="62"/>
      <c r="AX202" s="712"/>
      <c r="AY202" s="62"/>
      <c r="AZ202" s="712"/>
      <c r="BA202" s="62"/>
      <c r="BB202" s="712"/>
      <c r="BC202" s="62"/>
      <c r="BD202" s="712"/>
      <c r="BE202" s="62"/>
      <c r="BF202" s="712"/>
      <c r="BG202" s="62"/>
      <c r="BH202" s="712"/>
      <c r="BI202" s="62"/>
      <c r="BJ202" s="712"/>
      <c r="BK202" s="62"/>
      <c r="BL202" s="712"/>
      <c r="BM202" s="62"/>
      <c r="BN202" s="712"/>
      <c r="BO202" s="62"/>
      <c r="BP202" s="712"/>
      <c r="BQ202" s="62"/>
      <c r="BR202" s="712"/>
      <c r="BS202" s="62"/>
      <c r="BT202" s="712"/>
      <c r="BU202" s="62"/>
      <c r="BV202" s="712"/>
      <c r="BW202" s="62"/>
      <c r="BX202" s="712"/>
    </row>
    <row r="203" spans="2:76" x14ac:dyDescent="0.45">
      <c r="B203" s="63"/>
      <c r="C203" s="62"/>
      <c r="D203" s="62"/>
      <c r="E203" s="62"/>
      <c r="F203" s="62"/>
      <c r="G203" s="64"/>
      <c r="H203" s="64"/>
      <c r="I203" s="65"/>
      <c r="J203" s="66"/>
      <c r="K203" s="75"/>
      <c r="L203" s="79"/>
      <c r="M203" s="84"/>
      <c r="N203" s="65"/>
      <c r="O203" s="67"/>
      <c r="P203" s="711"/>
      <c r="Q203" s="67"/>
      <c r="R203" s="711"/>
      <c r="S203" s="67"/>
      <c r="T203" s="711"/>
      <c r="U203" s="67"/>
      <c r="V203" s="711"/>
      <c r="W203" s="67"/>
      <c r="X203" s="711"/>
      <c r="Y203" s="190"/>
      <c r="Z203" s="800"/>
      <c r="AA203" s="62"/>
      <c r="AB203" s="712"/>
      <c r="AC203" s="62"/>
      <c r="AD203" s="712"/>
      <c r="AE203" s="62"/>
      <c r="AF203" s="712"/>
      <c r="AG203" s="62"/>
      <c r="AH203" s="712"/>
      <c r="AI203" s="62"/>
      <c r="AJ203" s="712"/>
      <c r="AK203" s="62"/>
      <c r="AL203" s="712"/>
      <c r="AM203" s="62"/>
      <c r="AN203" s="712"/>
      <c r="AO203" s="62"/>
      <c r="AP203" s="712"/>
      <c r="AQ203" s="62"/>
      <c r="AR203" s="712"/>
      <c r="AS203" s="62"/>
      <c r="AT203" s="712"/>
      <c r="AU203" s="62"/>
      <c r="AV203" s="712"/>
      <c r="AW203" s="62"/>
      <c r="AX203" s="712"/>
      <c r="AY203" s="62"/>
      <c r="AZ203" s="712"/>
      <c r="BA203" s="62"/>
      <c r="BB203" s="712"/>
      <c r="BC203" s="62"/>
      <c r="BD203" s="712"/>
      <c r="BE203" s="62"/>
      <c r="BF203" s="712"/>
      <c r="BG203" s="62"/>
      <c r="BH203" s="712"/>
      <c r="BI203" s="62"/>
      <c r="BJ203" s="712"/>
      <c r="BK203" s="62"/>
      <c r="BL203" s="712"/>
      <c r="BM203" s="62"/>
      <c r="BN203" s="712"/>
      <c r="BO203" s="62"/>
      <c r="BP203" s="712"/>
      <c r="BQ203" s="62"/>
      <c r="BR203" s="712"/>
      <c r="BS203" s="62"/>
      <c r="BT203" s="712"/>
      <c r="BU203" s="62"/>
      <c r="BV203" s="712"/>
      <c r="BW203" s="62"/>
      <c r="BX203" s="712"/>
    </row>
    <row r="204" spans="2:76" x14ac:dyDescent="0.45">
      <c r="B204" s="63"/>
      <c r="C204" s="62"/>
      <c r="D204" s="62"/>
      <c r="E204" s="62"/>
      <c r="F204" s="62"/>
      <c r="G204" s="64"/>
      <c r="H204" s="64"/>
      <c r="I204" s="65"/>
      <c r="J204" s="66"/>
      <c r="K204" s="75"/>
      <c r="L204" s="79"/>
      <c r="M204" s="84"/>
      <c r="N204" s="65"/>
      <c r="O204" s="67"/>
      <c r="P204" s="711"/>
      <c r="Q204" s="67"/>
      <c r="R204" s="711"/>
      <c r="S204" s="67"/>
      <c r="T204" s="711"/>
      <c r="U204" s="67"/>
      <c r="V204" s="711"/>
      <c r="W204" s="67"/>
      <c r="X204" s="711"/>
      <c r="Y204" s="190"/>
      <c r="Z204" s="800"/>
      <c r="AA204" s="62"/>
      <c r="AB204" s="712"/>
      <c r="AC204" s="62"/>
      <c r="AD204" s="712"/>
      <c r="AE204" s="62"/>
      <c r="AF204" s="712"/>
      <c r="AG204" s="62"/>
      <c r="AH204" s="712"/>
      <c r="AI204" s="62"/>
      <c r="AJ204" s="712"/>
      <c r="AK204" s="62"/>
      <c r="AL204" s="712"/>
      <c r="AM204" s="62"/>
      <c r="AN204" s="712"/>
      <c r="AO204" s="62"/>
      <c r="AP204" s="712"/>
      <c r="AQ204" s="62"/>
      <c r="AR204" s="712"/>
      <c r="AS204" s="62"/>
      <c r="AT204" s="712"/>
      <c r="AU204" s="62"/>
      <c r="AV204" s="712"/>
      <c r="AW204" s="62"/>
      <c r="AX204" s="712"/>
      <c r="AY204" s="62"/>
      <c r="AZ204" s="712"/>
      <c r="BA204" s="62"/>
      <c r="BB204" s="712"/>
      <c r="BC204" s="62"/>
      <c r="BD204" s="712"/>
      <c r="BE204" s="62"/>
      <c r="BF204" s="712"/>
      <c r="BG204" s="62"/>
      <c r="BH204" s="712"/>
      <c r="BI204" s="62"/>
      <c r="BJ204" s="712"/>
      <c r="BK204" s="62"/>
      <c r="BL204" s="712"/>
      <c r="BM204" s="62"/>
      <c r="BN204" s="712"/>
      <c r="BO204" s="62"/>
      <c r="BP204" s="712"/>
      <c r="BQ204" s="62"/>
      <c r="BR204" s="712"/>
      <c r="BS204" s="62"/>
      <c r="BT204" s="712"/>
      <c r="BU204" s="62"/>
      <c r="BV204" s="712"/>
      <c r="BW204" s="62"/>
      <c r="BX204" s="712"/>
    </row>
    <row r="205" spans="2:76" x14ac:dyDescent="0.45">
      <c r="B205" s="63"/>
      <c r="C205" s="62"/>
      <c r="D205" s="62"/>
      <c r="E205" s="62"/>
      <c r="F205" s="62"/>
      <c r="G205" s="64"/>
      <c r="H205" s="64"/>
      <c r="I205" s="65"/>
      <c r="J205" s="66"/>
      <c r="K205" s="75"/>
      <c r="L205" s="79"/>
      <c r="M205" s="84"/>
      <c r="N205" s="65"/>
      <c r="O205" s="67"/>
      <c r="P205" s="711"/>
      <c r="Q205" s="67"/>
      <c r="R205" s="711"/>
      <c r="S205" s="67"/>
      <c r="T205" s="711"/>
      <c r="U205" s="67"/>
      <c r="V205" s="711"/>
      <c r="W205" s="67"/>
      <c r="X205" s="711"/>
      <c r="Y205" s="190"/>
      <c r="Z205" s="800"/>
      <c r="AA205" s="62"/>
      <c r="AB205" s="712"/>
      <c r="AC205" s="62"/>
      <c r="AD205" s="712"/>
      <c r="AE205" s="62"/>
      <c r="AF205" s="712"/>
      <c r="AG205" s="62"/>
      <c r="AH205" s="712"/>
      <c r="AI205" s="62"/>
      <c r="AJ205" s="712"/>
      <c r="AK205" s="62"/>
      <c r="AL205" s="712"/>
      <c r="AM205" s="62"/>
      <c r="AN205" s="712"/>
      <c r="AO205" s="62"/>
      <c r="AP205" s="712"/>
      <c r="AQ205" s="62"/>
      <c r="AR205" s="712"/>
      <c r="AS205" s="62"/>
      <c r="AT205" s="712"/>
      <c r="AU205" s="62"/>
      <c r="AV205" s="712"/>
      <c r="AW205" s="62"/>
      <c r="AX205" s="712"/>
      <c r="AY205" s="62"/>
      <c r="AZ205" s="712"/>
      <c r="BA205" s="62"/>
      <c r="BB205" s="712"/>
      <c r="BC205" s="62"/>
      <c r="BD205" s="712"/>
      <c r="BE205" s="62"/>
      <c r="BF205" s="712"/>
      <c r="BG205" s="62"/>
      <c r="BH205" s="712"/>
      <c r="BI205" s="62"/>
      <c r="BJ205" s="712"/>
      <c r="BK205" s="62"/>
      <c r="BL205" s="712"/>
      <c r="BM205" s="62"/>
      <c r="BN205" s="712"/>
      <c r="BO205" s="62"/>
      <c r="BP205" s="712"/>
      <c r="BQ205" s="62"/>
      <c r="BR205" s="712"/>
      <c r="BS205" s="62"/>
      <c r="BT205" s="712"/>
      <c r="BU205" s="62"/>
      <c r="BV205" s="712"/>
      <c r="BW205" s="62"/>
      <c r="BX205" s="712"/>
    </row>
    <row r="206" spans="2:76" x14ac:dyDescent="0.45">
      <c r="B206" s="63"/>
      <c r="C206" s="62"/>
      <c r="D206" s="62"/>
      <c r="E206" s="62"/>
      <c r="F206" s="62"/>
      <c r="G206" s="64"/>
      <c r="H206" s="64"/>
      <c r="I206" s="65"/>
      <c r="J206" s="66"/>
      <c r="K206" s="75"/>
      <c r="L206" s="79"/>
      <c r="M206" s="84"/>
      <c r="N206" s="65"/>
      <c r="O206" s="67"/>
      <c r="P206" s="711"/>
      <c r="Q206" s="67"/>
      <c r="R206" s="711"/>
      <c r="S206" s="67"/>
      <c r="T206" s="711"/>
      <c r="U206" s="67"/>
      <c r="V206" s="711"/>
      <c r="W206" s="67"/>
      <c r="X206" s="711"/>
      <c r="Y206" s="190"/>
      <c r="Z206" s="800"/>
      <c r="AA206" s="62"/>
      <c r="AB206" s="712"/>
      <c r="AC206" s="62"/>
      <c r="AD206" s="712"/>
      <c r="AE206" s="62"/>
      <c r="AF206" s="712"/>
      <c r="AG206" s="62"/>
      <c r="AH206" s="712"/>
      <c r="AI206" s="62"/>
      <c r="AJ206" s="712"/>
      <c r="AK206" s="62"/>
      <c r="AL206" s="712"/>
      <c r="AM206" s="62"/>
      <c r="AN206" s="712"/>
      <c r="AO206" s="62"/>
      <c r="AP206" s="712"/>
      <c r="AQ206" s="62"/>
      <c r="AR206" s="712"/>
      <c r="AS206" s="62"/>
      <c r="AT206" s="712"/>
      <c r="AU206" s="62"/>
      <c r="AV206" s="712"/>
      <c r="AW206" s="62"/>
      <c r="AX206" s="712"/>
      <c r="AY206" s="62"/>
      <c r="AZ206" s="712"/>
      <c r="BA206" s="62"/>
      <c r="BB206" s="712"/>
      <c r="BC206" s="62"/>
      <c r="BD206" s="712"/>
      <c r="BE206" s="62"/>
      <c r="BF206" s="712"/>
      <c r="BG206" s="62"/>
      <c r="BH206" s="712"/>
      <c r="BI206" s="62"/>
      <c r="BJ206" s="712"/>
      <c r="BK206" s="62"/>
      <c r="BL206" s="712"/>
      <c r="BM206" s="62"/>
      <c r="BN206" s="712"/>
      <c r="BO206" s="62"/>
      <c r="BP206" s="712"/>
      <c r="BQ206" s="62"/>
      <c r="BR206" s="712"/>
      <c r="BS206" s="62"/>
      <c r="BT206" s="712"/>
      <c r="BU206" s="62"/>
      <c r="BV206" s="712"/>
      <c r="BW206" s="62"/>
      <c r="BX206" s="712"/>
    </row>
    <row r="207" spans="2:76" x14ac:dyDescent="0.45">
      <c r="B207" s="63"/>
      <c r="C207" s="62"/>
      <c r="D207" s="62"/>
      <c r="E207" s="62"/>
      <c r="F207" s="62"/>
      <c r="G207" s="64"/>
      <c r="H207" s="64"/>
      <c r="I207" s="65"/>
      <c r="J207" s="66"/>
      <c r="K207" s="75"/>
      <c r="L207" s="79"/>
      <c r="M207" s="84"/>
      <c r="N207" s="65"/>
      <c r="O207" s="67"/>
      <c r="P207" s="711"/>
      <c r="Q207" s="67"/>
      <c r="R207" s="711"/>
      <c r="S207" s="67"/>
      <c r="T207" s="711"/>
      <c r="U207" s="67"/>
      <c r="V207" s="711"/>
      <c r="W207" s="67"/>
      <c r="X207" s="711"/>
      <c r="Y207" s="190"/>
      <c r="Z207" s="800"/>
      <c r="AA207" s="62"/>
      <c r="AB207" s="712"/>
      <c r="AC207" s="62"/>
      <c r="AD207" s="712"/>
      <c r="AE207" s="62"/>
      <c r="AF207" s="712"/>
      <c r="AG207" s="62"/>
      <c r="AH207" s="712"/>
      <c r="AI207" s="62"/>
      <c r="AJ207" s="712"/>
      <c r="AK207" s="62"/>
      <c r="AL207" s="712"/>
      <c r="AM207" s="62"/>
      <c r="AN207" s="712"/>
      <c r="AO207" s="62"/>
      <c r="AP207" s="712"/>
      <c r="AQ207" s="62"/>
      <c r="AR207" s="712"/>
      <c r="AS207" s="62"/>
      <c r="AT207" s="712"/>
      <c r="AU207" s="62"/>
      <c r="AV207" s="712"/>
      <c r="AW207" s="62"/>
      <c r="AX207" s="712"/>
      <c r="AY207" s="62"/>
      <c r="AZ207" s="712"/>
      <c r="BA207" s="62"/>
      <c r="BB207" s="712"/>
      <c r="BC207" s="62"/>
      <c r="BD207" s="712"/>
      <c r="BE207" s="62"/>
      <c r="BF207" s="712"/>
      <c r="BG207" s="62"/>
      <c r="BH207" s="712"/>
      <c r="BI207" s="62"/>
      <c r="BJ207" s="712"/>
      <c r="BK207" s="62"/>
      <c r="BL207" s="712"/>
      <c r="BM207" s="62"/>
      <c r="BN207" s="712"/>
      <c r="BO207" s="62"/>
      <c r="BP207" s="712"/>
      <c r="BQ207" s="62"/>
      <c r="BR207" s="712"/>
      <c r="BS207" s="62"/>
      <c r="BT207" s="712"/>
      <c r="BU207" s="62"/>
      <c r="BV207" s="712"/>
      <c r="BW207" s="62"/>
      <c r="BX207" s="712"/>
    </row>
    <row r="208" spans="2:76" x14ac:dyDescent="0.45">
      <c r="B208" s="63"/>
      <c r="C208" s="62"/>
      <c r="D208" s="62"/>
      <c r="E208" s="62"/>
      <c r="F208" s="62"/>
      <c r="G208" s="64"/>
      <c r="H208" s="64"/>
      <c r="I208" s="65"/>
      <c r="J208" s="66"/>
      <c r="K208" s="75"/>
      <c r="L208" s="79"/>
      <c r="M208" s="84"/>
      <c r="N208" s="65"/>
      <c r="O208" s="67"/>
      <c r="P208" s="711"/>
      <c r="Q208" s="67"/>
      <c r="R208" s="711"/>
      <c r="S208" s="67"/>
      <c r="T208" s="711"/>
      <c r="U208" s="67"/>
      <c r="V208" s="711"/>
      <c r="W208" s="67"/>
      <c r="X208" s="711"/>
      <c r="Y208" s="190"/>
      <c r="Z208" s="800"/>
      <c r="AA208" s="62"/>
      <c r="AB208" s="712"/>
      <c r="AC208" s="62"/>
      <c r="AD208" s="712"/>
      <c r="AE208" s="62"/>
      <c r="AF208" s="712"/>
      <c r="AG208" s="62"/>
      <c r="AH208" s="712"/>
      <c r="AI208" s="62"/>
      <c r="AJ208" s="712"/>
      <c r="AK208" s="62"/>
      <c r="AL208" s="712"/>
      <c r="AM208" s="62"/>
      <c r="AN208" s="712"/>
      <c r="AO208" s="62"/>
      <c r="AP208" s="712"/>
      <c r="AQ208" s="62"/>
      <c r="AR208" s="712"/>
      <c r="AS208" s="62"/>
      <c r="AT208" s="712"/>
      <c r="AU208" s="62"/>
      <c r="AV208" s="712"/>
      <c r="AW208" s="62"/>
      <c r="AX208" s="712"/>
      <c r="AY208" s="62"/>
      <c r="AZ208" s="712"/>
      <c r="BA208" s="62"/>
      <c r="BB208" s="712"/>
      <c r="BC208" s="62"/>
      <c r="BD208" s="712"/>
      <c r="BE208" s="62"/>
      <c r="BF208" s="712"/>
      <c r="BG208" s="62"/>
      <c r="BH208" s="712"/>
      <c r="BI208" s="62"/>
      <c r="BJ208" s="712"/>
      <c r="BK208" s="62"/>
      <c r="BL208" s="712"/>
      <c r="BM208" s="62"/>
      <c r="BN208" s="712"/>
      <c r="BO208" s="62"/>
      <c r="BP208" s="712"/>
      <c r="BQ208" s="62"/>
      <c r="BR208" s="712"/>
      <c r="BS208" s="62"/>
      <c r="BT208" s="712"/>
      <c r="BU208" s="62"/>
      <c r="BV208" s="712"/>
      <c r="BW208" s="62"/>
      <c r="BX208" s="712"/>
    </row>
    <row r="209" spans="2:76" x14ac:dyDescent="0.45">
      <c r="B209" s="63"/>
      <c r="C209" s="62"/>
      <c r="D209" s="62"/>
      <c r="E209" s="62"/>
      <c r="F209" s="62"/>
      <c r="G209" s="64"/>
      <c r="H209" s="64"/>
      <c r="I209" s="65"/>
      <c r="J209" s="66"/>
      <c r="K209" s="75"/>
      <c r="L209" s="79"/>
      <c r="M209" s="84"/>
      <c r="N209" s="65"/>
      <c r="O209" s="67"/>
      <c r="P209" s="711"/>
      <c r="Q209" s="67"/>
      <c r="R209" s="711"/>
      <c r="S209" s="67"/>
      <c r="T209" s="711"/>
      <c r="U209" s="67"/>
      <c r="V209" s="711"/>
      <c r="W209" s="67"/>
      <c r="X209" s="711"/>
      <c r="Y209" s="190"/>
      <c r="Z209" s="800"/>
      <c r="AA209" s="62"/>
      <c r="AB209" s="712"/>
      <c r="AC209" s="62"/>
      <c r="AD209" s="712"/>
      <c r="AE209" s="62"/>
      <c r="AF209" s="712"/>
      <c r="AG209" s="62"/>
      <c r="AH209" s="712"/>
      <c r="AI209" s="62"/>
      <c r="AJ209" s="712"/>
      <c r="AK209" s="62"/>
      <c r="AL209" s="712"/>
      <c r="AM209" s="62"/>
      <c r="AN209" s="712"/>
      <c r="AO209" s="62"/>
      <c r="AP209" s="712"/>
      <c r="AQ209" s="62"/>
      <c r="AR209" s="712"/>
      <c r="AS209" s="62"/>
      <c r="AT209" s="712"/>
      <c r="AU209" s="62"/>
      <c r="AV209" s="712"/>
      <c r="AW209" s="62"/>
      <c r="AX209" s="712"/>
      <c r="AY209" s="62"/>
      <c r="AZ209" s="712"/>
      <c r="BA209" s="62"/>
      <c r="BB209" s="712"/>
      <c r="BC209" s="62"/>
      <c r="BD209" s="712"/>
      <c r="BE209" s="62"/>
      <c r="BF209" s="712"/>
      <c r="BG209" s="62"/>
      <c r="BH209" s="712"/>
      <c r="BI209" s="62"/>
      <c r="BJ209" s="712"/>
      <c r="BK209" s="62"/>
      <c r="BL209" s="712"/>
      <c r="BM209" s="62"/>
      <c r="BN209" s="712"/>
      <c r="BO209" s="62"/>
      <c r="BP209" s="712"/>
      <c r="BQ209" s="62"/>
      <c r="BR209" s="712"/>
      <c r="BS209" s="62"/>
      <c r="BT209" s="712"/>
      <c r="BU209" s="62"/>
      <c r="BV209" s="712"/>
      <c r="BW209" s="62"/>
      <c r="BX209" s="712"/>
    </row>
    <row r="210" spans="2:76" x14ac:dyDescent="0.45">
      <c r="B210" s="63"/>
      <c r="C210" s="62"/>
      <c r="D210" s="62"/>
      <c r="E210" s="62"/>
      <c r="F210" s="62"/>
      <c r="G210" s="64"/>
      <c r="H210" s="64"/>
      <c r="I210" s="65"/>
      <c r="J210" s="66"/>
      <c r="K210" s="75"/>
      <c r="L210" s="79"/>
      <c r="M210" s="84"/>
      <c r="N210" s="65"/>
      <c r="O210" s="67"/>
      <c r="P210" s="711"/>
      <c r="Q210" s="67"/>
      <c r="R210" s="711"/>
      <c r="S210" s="67"/>
      <c r="T210" s="711"/>
      <c r="U210" s="67"/>
      <c r="V210" s="711"/>
      <c r="W210" s="67"/>
      <c r="X210" s="711"/>
      <c r="Y210" s="190"/>
      <c r="Z210" s="800"/>
      <c r="AA210" s="62"/>
      <c r="AB210" s="712"/>
      <c r="AC210" s="62"/>
      <c r="AD210" s="712"/>
      <c r="AE210" s="62"/>
      <c r="AF210" s="712"/>
      <c r="AG210" s="62"/>
      <c r="AH210" s="712"/>
      <c r="AI210" s="62"/>
      <c r="AJ210" s="712"/>
      <c r="AK210" s="62"/>
      <c r="AL210" s="712"/>
      <c r="AM210" s="62"/>
      <c r="AN210" s="712"/>
      <c r="AO210" s="62"/>
      <c r="AP210" s="712"/>
      <c r="AQ210" s="62"/>
      <c r="AR210" s="712"/>
      <c r="AS210" s="62"/>
      <c r="AT210" s="712"/>
      <c r="AU210" s="62"/>
      <c r="AV210" s="712"/>
      <c r="AW210" s="62"/>
      <c r="AX210" s="712"/>
      <c r="AY210" s="62"/>
      <c r="AZ210" s="712"/>
      <c r="BA210" s="62"/>
      <c r="BB210" s="712"/>
      <c r="BC210" s="62"/>
      <c r="BD210" s="712"/>
      <c r="BE210" s="62"/>
      <c r="BF210" s="712"/>
      <c r="BG210" s="62"/>
      <c r="BH210" s="712"/>
      <c r="BI210" s="62"/>
      <c r="BJ210" s="712"/>
      <c r="BK210" s="62"/>
      <c r="BL210" s="712"/>
      <c r="BM210" s="62"/>
      <c r="BN210" s="712"/>
      <c r="BO210" s="62"/>
      <c r="BP210" s="712"/>
      <c r="BQ210" s="62"/>
      <c r="BR210" s="712"/>
      <c r="BS210" s="62"/>
      <c r="BT210" s="712"/>
      <c r="BU210" s="62"/>
      <c r="BV210" s="712"/>
      <c r="BW210" s="62"/>
      <c r="BX210" s="712"/>
    </row>
    <row r="211" spans="2:76" ht="26" x14ac:dyDescent="0.45">
      <c r="B211" s="63"/>
      <c r="C211" s="62"/>
      <c r="D211" s="62"/>
      <c r="E211" s="62"/>
      <c r="F211" s="62"/>
      <c r="G211" s="64"/>
      <c r="H211" s="64"/>
      <c r="I211" s="65"/>
      <c r="J211" s="66"/>
      <c r="K211" s="75"/>
      <c r="L211" s="79"/>
      <c r="M211" s="84"/>
      <c r="N211" s="65"/>
      <c r="O211" s="67"/>
      <c r="P211" s="711"/>
      <c r="Q211" s="67"/>
      <c r="R211" s="711"/>
      <c r="S211" s="67"/>
      <c r="T211" s="711"/>
      <c r="U211" s="67"/>
      <c r="V211" s="711"/>
      <c r="W211" s="67"/>
      <c r="X211" s="711"/>
      <c r="Y211" s="190"/>
      <c r="Z211" s="800"/>
      <c r="AA211" s="62"/>
      <c r="AB211" s="712"/>
      <c r="AC211" s="62"/>
      <c r="AD211" s="712"/>
      <c r="AE211" s="62"/>
      <c r="AF211" s="712"/>
      <c r="AG211" s="62"/>
      <c r="AH211" s="712"/>
      <c r="AI211" s="62"/>
      <c r="AJ211" s="712"/>
      <c r="AK211" s="62"/>
      <c r="AL211" s="712"/>
      <c r="AM211" s="62"/>
      <c r="AN211" s="712"/>
      <c r="AO211" s="62"/>
      <c r="AP211" s="712"/>
      <c r="AQ211" s="62"/>
      <c r="AR211" s="712"/>
      <c r="AS211" s="62"/>
      <c r="AT211" s="712"/>
      <c r="AU211" s="62"/>
      <c r="AV211" s="712"/>
      <c r="AW211" s="62"/>
      <c r="AX211" s="712"/>
      <c r="AY211" s="62"/>
      <c r="AZ211" s="712"/>
      <c r="BA211" s="62"/>
      <c r="BB211" s="712"/>
      <c r="BC211" s="62"/>
      <c r="BD211" s="712"/>
      <c r="BE211" s="62"/>
      <c r="BF211" s="712"/>
      <c r="BG211" s="62"/>
      <c r="BH211" s="712"/>
      <c r="BI211" s="62"/>
      <c r="BJ211" s="712"/>
      <c r="BK211" s="62"/>
      <c r="BL211" s="712"/>
      <c r="BM211" s="62"/>
      <c r="BN211" s="712"/>
      <c r="BO211" s="62" ph="1"/>
      <c r="BP211" s="712" ph="1"/>
      <c r="BQ211" s="62"/>
      <c r="BR211" s="712"/>
      <c r="BS211" s="62"/>
      <c r="BT211" s="712"/>
      <c r="BU211" s="62"/>
      <c r="BV211" s="712"/>
      <c r="BW211" s="62"/>
      <c r="BX211" s="712"/>
    </row>
    <row r="212" spans="2:76" x14ac:dyDescent="0.45">
      <c r="B212" s="63"/>
      <c r="C212" s="62"/>
      <c r="D212" s="62"/>
      <c r="E212" s="62"/>
      <c r="F212" s="62"/>
      <c r="G212" s="64"/>
      <c r="H212" s="64"/>
      <c r="I212" s="65"/>
      <c r="J212" s="66"/>
      <c r="K212" s="75"/>
      <c r="L212" s="79"/>
      <c r="M212" s="84"/>
      <c r="N212" s="65"/>
      <c r="O212" s="67"/>
      <c r="P212" s="711"/>
      <c r="Q212" s="67"/>
      <c r="R212" s="711"/>
      <c r="S212" s="67"/>
      <c r="T212" s="711"/>
      <c r="U212" s="67"/>
      <c r="V212" s="711"/>
      <c r="W212" s="67"/>
      <c r="X212" s="711"/>
      <c r="Y212" s="190"/>
      <c r="Z212" s="800"/>
      <c r="AA212" s="62"/>
      <c r="AB212" s="712"/>
      <c r="AC212" s="62"/>
      <c r="AD212" s="712"/>
      <c r="AE212" s="62"/>
      <c r="AF212" s="712"/>
      <c r="AG212" s="62"/>
      <c r="AH212" s="712"/>
      <c r="AI212" s="62"/>
      <c r="AJ212" s="712"/>
      <c r="AK212" s="62"/>
      <c r="AL212" s="712"/>
      <c r="AM212" s="62"/>
      <c r="AN212" s="712"/>
      <c r="AO212" s="62"/>
      <c r="AP212" s="712"/>
      <c r="AQ212" s="62"/>
      <c r="AR212" s="712"/>
      <c r="AS212" s="62"/>
      <c r="AT212" s="712"/>
      <c r="AU212" s="62"/>
      <c r="AV212" s="712"/>
      <c r="AW212" s="62"/>
      <c r="AX212" s="712"/>
      <c r="AY212" s="62"/>
      <c r="AZ212" s="712"/>
      <c r="BA212" s="62"/>
      <c r="BB212" s="712"/>
      <c r="BC212" s="62"/>
      <c r="BD212" s="712"/>
      <c r="BE212" s="62"/>
      <c r="BF212" s="712"/>
      <c r="BG212" s="62"/>
      <c r="BH212" s="712"/>
      <c r="BI212" s="62"/>
      <c r="BJ212" s="712"/>
      <c r="BK212" s="62"/>
      <c r="BL212" s="712"/>
      <c r="BM212" s="62"/>
      <c r="BN212" s="712"/>
      <c r="BO212" s="62"/>
      <c r="BP212" s="712"/>
      <c r="BQ212" s="62"/>
      <c r="BR212" s="712"/>
      <c r="BS212" s="62"/>
      <c r="BT212" s="712"/>
      <c r="BU212" s="62"/>
      <c r="BV212" s="712"/>
      <c r="BW212" s="62"/>
      <c r="BX212" s="712"/>
    </row>
    <row r="213" spans="2:76" x14ac:dyDescent="0.45">
      <c r="B213" s="63"/>
      <c r="C213" s="62"/>
      <c r="D213" s="62"/>
      <c r="E213" s="62"/>
      <c r="F213" s="62"/>
      <c r="G213" s="64"/>
      <c r="H213" s="64"/>
      <c r="I213" s="65"/>
      <c r="J213" s="66"/>
      <c r="K213" s="75"/>
      <c r="L213" s="79"/>
      <c r="M213" s="84"/>
      <c r="N213" s="65"/>
      <c r="O213" s="67"/>
      <c r="P213" s="711"/>
      <c r="Q213" s="67"/>
      <c r="R213" s="711"/>
      <c r="S213" s="67"/>
      <c r="T213" s="711"/>
      <c r="U213" s="67"/>
      <c r="V213" s="711"/>
      <c r="W213" s="67"/>
      <c r="X213" s="711"/>
      <c r="Y213" s="190"/>
      <c r="Z213" s="800"/>
      <c r="AA213" s="62"/>
      <c r="AB213" s="712"/>
      <c r="AC213" s="62"/>
      <c r="AD213" s="712"/>
      <c r="AE213" s="62"/>
      <c r="AF213" s="712"/>
      <c r="AG213" s="62"/>
      <c r="AH213" s="712"/>
      <c r="AI213" s="62"/>
      <c r="AJ213" s="712"/>
      <c r="AK213" s="62"/>
      <c r="AL213" s="712"/>
      <c r="AM213" s="62"/>
      <c r="AN213" s="712"/>
      <c r="AO213" s="62"/>
      <c r="AP213" s="712"/>
      <c r="AQ213" s="62"/>
      <c r="AR213" s="712"/>
      <c r="AS213" s="62"/>
      <c r="AT213" s="712"/>
      <c r="AU213" s="62"/>
      <c r="AV213" s="712"/>
      <c r="AW213" s="62"/>
      <c r="AX213" s="712"/>
      <c r="AY213" s="62"/>
      <c r="AZ213" s="712"/>
      <c r="BA213" s="62"/>
      <c r="BB213" s="712"/>
      <c r="BC213" s="62"/>
      <c r="BD213" s="712"/>
      <c r="BE213" s="62"/>
      <c r="BF213" s="712"/>
      <c r="BG213" s="62"/>
      <c r="BH213" s="712"/>
      <c r="BI213" s="62"/>
      <c r="BJ213" s="712"/>
      <c r="BK213" s="62"/>
      <c r="BL213" s="712"/>
      <c r="BM213" s="62"/>
      <c r="BN213" s="712"/>
      <c r="BO213" s="62"/>
      <c r="BP213" s="712"/>
      <c r="BQ213" s="62"/>
      <c r="BR213" s="712"/>
      <c r="BS213" s="62"/>
      <c r="BT213" s="712"/>
      <c r="BU213" s="62"/>
      <c r="BV213" s="712"/>
      <c r="BW213" s="62"/>
      <c r="BX213" s="712"/>
    </row>
    <row r="214" spans="2:76" x14ac:dyDescent="0.45">
      <c r="B214" s="63"/>
      <c r="C214" s="62"/>
      <c r="D214" s="62"/>
      <c r="E214" s="62"/>
      <c r="F214" s="62"/>
      <c r="G214" s="64"/>
      <c r="H214" s="64"/>
      <c r="I214" s="65"/>
      <c r="J214" s="66"/>
      <c r="K214" s="75"/>
      <c r="L214" s="79"/>
      <c r="M214" s="84"/>
      <c r="N214" s="65"/>
      <c r="O214" s="67"/>
      <c r="P214" s="711"/>
      <c r="Q214" s="67"/>
      <c r="R214" s="711"/>
      <c r="S214" s="67"/>
      <c r="T214" s="711"/>
      <c r="U214" s="67"/>
      <c r="V214" s="711"/>
      <c r="W214" s="67"/>
      <c r="X214" s="711"/>
      <c r="Y214" s="190"/>
      <c r="Z214" s="800"/>
      <c r="AA214" s="62"/>
      <c r="AB214" s="712"/>
      <c r="AC214" s="62"/>
      <c r="AD214" s="712"/>
      <c r="AE214" s="62"/>
      <c r="AF214" s="712"/>
      <c r="AG214" s="62"/>
      <c r="AH214" s="712"/>
      <c r="AI214" s="62"/>
      <c r="AJ214" s="712"/>
      <c r="AK214" s="62"/>
      <c r="AL214" s="712"/>
      <c r="AM214" s="62"/>
      <c r="AN214" s="712"/>
      <c r="AO214" s="62"/>
      <c r="AP214" s="712"/>
      <c r="AQ214" s="62"/>
      <c r="AR214" s="712"/>
      <c r="AS214" s="62"/>
      <c r="AT214" s="712"/>
      <c r="AU214" s="62"/>
      <c r="AV214" s="712"/>
      <c r="AW214" s="62"/>
      <c r="AX214" s="712"/>
      <c r="AY214" s="62"/>
      <c r="AZ214" s="712"/>
      <c r="BA214" s="62"/>
      <c r="BB214" s="712"/>
      <c r="BC214" s="62"/>
      <c r="BD214" s="712"/>
      <c r="BE214" s="62"/>
      <c r="BF214" s="712"/>
      <c r="BG214" s="62"/>
      <c r="BH214" s="712"/>
      <c r="BI214" s="62"/>
      <c r="BJ214" s="712"/>
      <c r="BK214" s="62"/>
      <c r="BL214" s="712"/>
      <c r="BM214" s="62"/>
      <c r="BN214" s="712"/>
      <c r="BO214" s="62"/>
      <c r="BP214" s="712"/>
      <c r="BQ214" s="62"/>
      <c r="BR214" s="712"/>
      <c r="BS214" s="62"/>
      <c r="BT214" s="712"/>
      <c r="BU214" s="62"/>
      <c r="BV214" s="712"/>
      <c r="BW214" s="62"/>
      <c r="BX214" s="712"/>
    </row>
    <row r="215" spans="2:76" x14ac:dyDescent="0.45">
      <c r="B215" s="63"/>
      <c r="C215" s="62"/>
      <c r="D215" s="62"/>
      <c r="E215" s="62"/>
      <c r="F215" s="62"/>
      <c r="G215" s="64"/>
      <c r="H215" s="64"/>
      <c r="I215" s="65"/>
      <c r="J215" s="66"/>
      <c r="K215" s="75"/>
      <c r="L215" s="79"/>
      <c r="M215" s="84"/>
      <c r="N215" s="65"/>
      <c r="O215" s="67"/>
      <c r="P215" s="711"/>
      <c r="Q215" s="67"/>
      <c r="R215" s="711"/>
      <c r="S215" s="67"/>
      <c r="T215" s="711"/>
      <c r="U215" s="67"/>
      <c r="V215" s="711"/>
      <c r="W215" s="67"/>
      <c r="X215" s="711"/>
      <c r="Y215" s="190"/>
      <c r="Z215" s="800"/>
      <c r="AA215" s="62"/>
      <c r="AB215" s="712"/>
      <c r="AC215" s="62"/>
      <c r="AD215" s="712"/>
      <c r="AE215" s="62"/>
      <c r="AF215" s="712"/>
      <c r="AG215" s="62"/>
      <c r="AH215" s="712"/>
      <c r="AI215" s="62"/>
      <c r="AJ215" s="712"/>
      <c r="AK215" s="62"/>
      <c r="AL215" s="712"/>
      <c r="AM215" s="62"/>
      <c r="AN215" s="712"/>
      <c r="AO215" s="62"/>
      <c r="AP215" s="712"/>
      <c r="AQ215" s="62"/>
      <c r="AR215" s="712"/>
      <c r="AS215" s="62"/>
      <c r="AT215" s="712"/>
      <c r="AU215" s="62"/>
      <c r="AV215" s="712"/>
      <c r="AW215" s="62"/>
      <c r="AX215" s="712"/>
      <c r="AY215" s="62"/>
      <c r="AZ215" s="712"/>
      <c r="BA215" s="62"/>
      <c r="BB215" s="712"/>
      <c r="BC215" s="62"/>
      <c r="BD215" s="712"/>
      <c r="BE215" s="62"/>
      <c r="BF215" s="712"/>
      <c r="BG215" s="62"/>
      <c r="BH215" s="712"/>
      <c r="BI215" s="62"/>
      <c r="BJ215" s="712"/>
      <c r="BK215" s="62"/>
      <c r="BL215" s="712"/>
      <c r="BM215" s="62"/>
      <c r="BN215" s="712"/>
      <c r="BO215" s="62"/>
      <c r="BP215" s="712"/>
      <c r="BQ215" s="62"/>
      <c r="BR215" s="712"/>
      <c r="BS215" s="62"/>
      <c r="BT215" s="712"/>
      <c r="BU215" s="62"/>
      <c r="BV215" s="712"/>
      <c r="BW215" s="62"/>
      <c r="BX215" s="712"/>
    </row>
    <row r="216" spans="2:76" x14ac:dyDescent="0.45">
      <c r="B216" s="63"/>
      <c r="C216" s="62"/>
      <c r="D216" s="62"/>
      <c r="E216" s="62"/>
      <c r="F216" s="62"/>
      <c r="G216" s="64"/>
      <c r="H216" s="64"/>
      <c r="I216" s="65"/>
      <c r="J216" s="66"/>
      <c r="K216" s="75"/>
      <c r="L216" s="79"/>
      <c r="M216" s="84"/>
      <c r="N216" s="65"/>
      <c r="O216" s="67"/>
      <c r="P216" s="711"/>
      <c r="Q216" s="67"/>
      <c r="R216" s="711"/>
      <c r="S216" s="67"/>
      <c r="T216" s="711"/>
      <c r="U216" s="67"/>
      <c r="V216" s="711"/>
      <c r="W216" s="67"/>
      <c r="X216" s="711"/>
      <c r="Y216" s="190"/>
      <c r="Z216" s="800"/>
      <c r="AA216" s="62"/>
      <c r="AB216" s="712"/>
      <c r="AC216" s="62"/>
      <c r="AD216" s="712"/>
      <c r="AE216" s="62"/>
      <c r="AF216" s="712"/>
      <c r="AG216" s="62"/>
      <c r="AH216" s="712"/>
      <c r="AI216" s="62"/>
      <c r="AJ216" s="712"/>
      <c r="AK216" s="62"/>
      <c r="AL216" s="712"/>
      <c r="AM216" s="62"/>
      <c r="AN216" s="712"/>
      <c r="AO216" s="62"/>
      <c r="AP216" s="712"/>
      <c r="AQ216" s="62"/>
      <c r="AR216" s="712"/>
      <c r="AS216" s="62"/>
      <c r="AT216" s="712"/>
      <c r="AU216" s="62"/>
      <c r="AV216" s="712"/>
      <c r="AW216" s="62"/>
      <c r="AX216" s="712"/>
      <c r="AY216" s="62"/>
      <c r="AZ216" s="712"/>
      <c r="BA216" s="62"/>
      <c r="BB216" s="712"/>
      <c r="BC216" s="62"/>
      <c r="BD216" s="712"/>
      <c r="BE216" s="62"/>
      <c r="BF216" s="712"/>
      <c r="BG216" s="62"/>
      <c r="BH216" s="712"/>
      <c r="BI216" s="62"/>
      <c r="BJ216" s="712"/>
      <c r="BK216" s="62"/>
      <c r="BL216" s="712"/>
      <c r="BM216" s="62"/>
      <c r="BN216" s="712"/>
      <c r="BO216" s="62"/>
      <c r="BP216" s="712"/>
      <c r="BQ216" s="62"/>
      <c r="BR216" s="712"/>
      <c r="BS216" s="62"/>
      <c r="BT216" s="712"/>
      <c r="BU216" s="62"/>
      <c r="BV216" s="712"/>
      <c r="BW216" s="62"/>
      <c r="BX216" s="712"/>
    </row>
    <row r="217" spans="2:76" x14ac:dyDescent="0.45">
      <c r="B217" s="63"/>
      <c r="C217" s="62"/>
      <c r="D217" s="62"/>
      <c r="E217" s="62"/>
      <c r="F217" s="62"/>
      <c r="G217" s="64"/>
      <c r="H217" s="64"/>
      <c r="I217" s="65"/>
      <c r="J217" s="66"/>
      <c r="K217" s="75"/>
      <c r="L217" s="79"/>
      <c r="M217" s="84"/>
      <c r="N217" s="65"/>
      <c r="O217" s="67"/>
      <c r="P217" s="711"/>
      <c r="Q217" s="67"/>
      <c r="R217" s="711"/>
      <c r="S217" s="67"/>
      <c r="T217" s="711"/>
      <c r="U217" s="67"/>
      <c r="V217" s="711"/>
      <c r="W217" s="67"/>
      <c r="X217" s="711"/>
      <c r="Y217" s="190"/>
      <c r="Z217" s="800"/>
      <c r="AA217" s="62"/>
      <c r="AB217" s="712"/>
      <c r="AC217" s="62"/>
      <c r="AD217" s="712"/>
      <c r="AE217" s="62"/>
      <c r="AF217" s="712"/>
      <c r="AG217" s="62"/>
      <c r="AH217" s="712"/>
      <c r="AI217" s="62"/>
      <c r="AJ217" s="712"/>
      <c r="AK217" s="62"/>
      <c r="AL217" s="712"/>
      <c r="AM217" s="62"/>
      <c r="AN217" s="712"/>
      <c r="AO217" s="62"/>
      <c r="AP217" s="712"/>
      <c r="AQ217" s="62"/>
      <c r="AR217" s="712"/>
      <c r="AS217" s="62"/>
      <c r="AT217" s="712"/>
      <c r="AU217" s="62"/>
      <c r="AV217" s="712"/>
      <c r="AW217" s="62"/>
      <c r="AX217" s="712"/>
      <c r="AY217" s="62"/>
      <c r="AZ217" s="712"/>
      <c r="BA217" s="62"/>
      <c r="BB217" s="712"/>
      <c r="BC217" s="62"/>
      <c r="BD217" s="712"/>
      <c r="BE217" s="62"/>
      <c r="BF217" s="712"/>
      <c r="BG217" s="62"/>
      <c r="BH217" s="712"/>
      <c r="BI217" s="62"/>
      <c r="BJ217" s="712"/>
      <c r="BK217" s="62"/>
      <c r="BL217" s="712"/>
      <c r="BM217" s="62"/>
      <c r="BN217" s="712"/>
      <c r="BO217" s="62"/>
      <c r="BP217" s="712"/>
      <c r="BQ217" s="62"/>
      <c r="BR217" s="712"/>
      <c r="BS217" s="62"/>
      <c r="BT217" s="712"/>
      <c r="BU217" s="62"/>
      <c r="BV217" s="712"/>
      <c r="BW217" s="62"/>
      <c r="BX217" s="712"/>
    </row>
    <row r="218" spans="2:76" x14ac:dyDescent="0.45">
      <c r="B218" s="63"/>
      <c r="C218" s="62"/>
      <c r="D218" s="62"/>
      <c r="E218" s="62"/>
      <c r="F218" s="62"/>
      <c r="G218" s="64"/>
      <c r="H218" s="64"/>
      <c r="I218" s="65"/>
      <c r="J218" s="66"/>
      <c r="K218" s="75"/>
      <c r="L218" s="79"/>
      <c r="M218" s="84"/>
      <c r="N218" s="65"/>
      <c r="O218" s="67"/>
      <c r="P218" s="711"/>
      <c r="Q218" s="67"/>
      <c r="R218" s="711"/>
      <c r="S218" s="67"/>
      <c r="T218" s="711"/>
      <c r="U218" s="67"/>
      <c r="V218" s="711"/>
      <c r="W218" s="67"/>
      <c r="X218" s="711"/>
      <c r="Y218" s="190"/>
      <c r="Z218" s="800"/>
      <c r="AA218" s="62"/>
      <c r="AB218" s="712"/>
      <c r="AC218" s="62"/>
      <c r="AD218" s="712"/>
      <c r="AE218" s="62"/>
      <c r="AF218" s="712"/>
      <c r="AG218" s="62"/>
      <c r="AH218" s="712"/>
      <c r="AI218" s="62"/>
      <c r="AJ218" s="712"/>
      <c r="AK218" s="62"/>
      <c r="AL218" s="712"/>
      <c r="AM218" s="62"/>
      <c r="AN218" s="712"/>
      <c r="AO218" s="62"/>
      <c r="AP218" s="712"/>
      <c r="AQ218" s="62"/>
      <c r="AR218" s="712"/>
      <c r="AS218" s="62"/>
      <c r="AT218" s="712"/>
      <c r="AU218" s="62"/>
      <c r="AV218" s="712"/>
      <c r="AW218" s="62"/>
      <c r="AX218" s="712"/>
      <c r="AY218" s="62"/>
      <c r="AZ218" s="712"/>
      <c r="BA218" s="62"/>
      <c r="BB218" s="712"/>
      <c r="BC218" s="62"/>
      <c r="BD218" s="712"/>
      <c r="BE218" s="62"/>
      <c r="BF218" s="712"/>
      <c r="BG218" s="62"/>
      <c r="BH218" s="712"/>
      <c r="BI218" s="62"/>
      <c r="BJ218" s="712"/>
      <c r="BK218" s="62"/>
      <c r="BL218" s="712"/>
      <c r="BM218" s="62"/>
      <c r="BN218" s="712"/>
      <c r="BO218" s="62"/>
      <c r="BP218" s="712"/>
      <c r="BQ218" s="62"/>
      <c r="BR218" s="712"/>
      <c r="BS218" s="62"/>
      <c r="BT218" s="712"/>
      <c r="BU218" s="62"/>
      <c r="BV218" s="712"/>
      <c r="BW218" s="62"/>
      <c r="BX218" s="712"/>
    </row>
    <row r="219" spans="2:76" x14ac:dyDescent="0.45">
      <c r="B219" s="63"/>
      <c r="C219" s="62"/>
      <c r="D219" s="62"/>
      <c r="E219" s="62"/>
      <c r="F219" s="62"/>
      <c r="G219" s="64"/>
      <c r="H219" s="64"/>
      <c r="I219" s="65"/>
      <c r="J219" s="66"/>
      <c r="K219" s="75"/>
      <c r="L219" s="79"/>
      <c r="M219" s="84"/>
      <c r="N219" s="65"/>
      <c r="O219" s="67"/>
      <c r="P219" s="711"/>
      <c r="Q219" s="67"/>
      <c r="R219" s="711"/>
      <c r="S219" s="67"/>
      <c r="T219" s="711"/>
      <c r="U219" s="67"/>
      <c r="V219" s="711"/>
      <c r="W219" s="67"/>
      <c r="X219" s="711"/>
      <c r="Y219" s="190"/>
      <c r="Z219" s="800"/>
      <c r="AA219" s="62"/>
      <c r="AB219" s="712"/>
      <c r="AC219" s="62"/>
      <c r="AD219" s="712"/>
      <c r="AE219" s="62"/>
      <c r="AF219" s="712"/>
      <c r="AG219" s="62"/>
      <c r="AH219" s="712"/>
      <c r="AI219" s="62"/>
      <c r="AJ219" s="712"/>
      <c r="AK219" s="62"/>
      <c r="AL219" s="712"/>
      <c r="AM219" s="62"/>
      <c r="AN219" s="712"/>
      <c r="AO219" s="62"/>
      <c r="AP219" s="712"/>
      <c r="AQ219" s="62"/>
      <c r="AR219" s="712"/>
      <c r="AS219" s="62"/>
      <c r="AT219" s="712"/>
      <c r="AU219" s="62"/>
      <c r="AV219" s="712"/>
      <c r="AW219" s="62"/>
      <c r="AX219" s="712"/>
      <c r="AY219" s="62"/>
      <c r="AZ219" s="712"/>
      <c r="BA219" s="62"/>
      <c r="BB219" s="712"/>
      <c r="BC219" s="62"/>
      <c r="BD219" s="712"/>
      <c r="BE219" s="62"/>
      <c r="BF219" s="712"/>
      <c r="BG219" s="62"/>
      <c r="BH219" s="712"/>
      <c r="BI219" s="62"/>
      <c r="BJ219" s="712"/>
      <c r="BK219" s="62"/>
      <c r="BL219" s="712"/>
      <c r="BM219" s="62"/>
      <c r="BN219" s="712"/>
      <c r="BO219" s="62"/>
      <c r="BP219" s="712"/>
      <c r="BQ219" s="62"/>
      <c r="BR219" s="712"/>
      <c r="BS219" s="62"/>
      <c r="BT219" s="712"/>
      <c r="BU219" s="62"/>
      <c r="BV219" s="712"/>
      <c r="BW219" s="62"/>
      <c r="BX219" s="712"/>
    </row>
    <row r="220" spans="2:76" x14ac:dyDescent="0.45">
      <c r="B220" s="63"/>
      <c r="C220" s="62"/>
      <c r="D220" s="62"/>
      <c r="E220" s="62"/>
      <c r="F220" s="62"/>
      <c r="G220" s="64"/>
      <c r="H220" s="64"/>
      <c r="I220" s="65"/>
      <c r="J220" s="66"/>
      <c r="K220" s="75"/>
      <c r="L220" s="79"/>
      <c r="M220" s="84"/>
      <c r="N220" s="65"/>
      <c r="O220" s="67"/>
      <c r="P220" s="711"/>
      <c r="Q220" s="67"/>
      <c r="R220" s="711"/>
      <c r="S220" s="67"/>
      <c r="T220" s="711"/>
      <c r="U220" s="67"/>
      <c r="V220" s="711"/>
      <c r="W220" s="67"/>
      <c r="X220" s="711"/>
      <c r="Y220" s="190"/>
      <c r="Z220" s="800"/>
      <c r="AA220" s="62"/>
      <c r="AB220" s="712"/>
      <c r="AC220" s="62"/>
      <c r="AD220" s="712"/>
      <c r="AE220" s="62"/>
      <c r="AF220" s="712"/>
      <c r="AG220" s="62"/>
      <c r="AH220" s="712"/>
      <c r="AI220" s="62"/>
      <c r="AJ220" s="712"/>
      <c r="AK220" s="62"/>
      <c r="AL220" s="712"/>
      <c r="AM220" s="62"/>
      <c r="AN220" s="712"/>
      <c r="AO220" s="62"/>
      <c r="AP220" s="712"/>
      <c r="AQ220" s="62"/>
      <c r="AR220" s="712"/>
      <c r="AS220" s="62"/>
      <c r="AT220" s="712"/>
      <c r="AU220" s="62"/>
      <c r="AV220" s="712"/>
      <c r="AW220" s="62"/>
      <c r="AX220" s="712"/>
      <c r="AY220" s="62"/>
      <c r="AZ220" s="712"/>
      <c r="BA220" s="62"/>
      <c r="BB220" s="712"/>
      <c r="BC220" s="62"/>
      <c r="BD220" s="712"/>
      <c r="BE220" s="62"/>
      <c r="BF220" s="712"/>
      <c r="BG220" s="62"/>
      <c r="BH220" s="712"/>
      <c r="BI220" s="62"/>
      <c r="BJ220" s="712"/>
      <c r="BK220" s="62"/>
      <c r="BL220" s="712"/>
      <c r="BM220" s="62"/>
      <c r="BN220" s="712"/>
      <c r="BO220" s="62"/>
      <c r="BP220" s="712"/>
      <c r="BQ220" s="62"/>
      <c r="BR220" s="712"/>
      <c r="BS220" s="62"/>
      <c r="BT220" s="712"/>
      <c r="BU220" s="62"/>
      <c r="BV220" s="712"/>
      <c r="BW220" s="62"/>
      <c r="BX220" s="712"/>
    </row>
    <row r="221" spans="2:76" x14ac:dyDescent="0.45">
      <c r="B221" s="63"/>
      <c r="C221" s="62"/>
      <c r="D221" s="62"/>
      <c r="E221" s="62"/>
      <c r="F221" s="62"/>
      <c r="G221" s="64"/>
      <c r="H221" s="64"/>
      <c r="I221" s="65"/>
      <c r="J221" s="66"/>
      <c r="K221" s="75"/>
      <c r="L221" s="79"/>
      <c r="M221" s="84"/>
      <c r="N221" s="65"/>
      <c r="O221" s="67"/>
      <c r="P221" s="711"/>
      <c r="Q221" s="67"/>
      <c r="R221" s="711"/>
      <c r="S221" s="67"/>
      <c r="T221" s="711"/>
      <c r="U221" s="67"/>
      <c r="V221" s="711"/>
      <c r="W221" s="67"/>
      <c r="X221" s="711"/>
      <c r="Y221" s="190"/>
      <c r="Z221" s="800"/>
      <c r="AA221" s="62"/>
      <c r="AB221" s="712"/>
      <c r="AC221" s="62"/>
      <c r="AD221" s="712"/>
      <c r="AE221" s="62"/>
      <c r="AF221" s="712"/>
      <c r="AG221" s="62"/>
      <c r="AH221" s="712"/>
      <c r="AI221" s="62"/>
      <c r="AJ221" s="712"/>
      <c r="AK221" s="62"/>
      <c r="AL221" s="712"/>
      <c r="AM221" s="62"/>
      <c r="AN221" s="712"/>
      <c r="AO221" s="62"/>
      <c r="AP221" s="712"/>
      <c r="AQ221" s="62"/>
      <c r="AR221" s="712"/>
      <c r="AS221" s="62"/>
      <c r="AT221" s="712"/>
      <c r="AU221" s="62"/>
      <c r="AV221" s="712"/>
      <c r="AW221" s="62"/>
      <c r="AX221" s="712"/>
      <c r="AY221" s="62"/>
      <c r="AZ221" s="712"/>
      <c r="BA221" s="62"/>
      <c r="BB221" s="712"/>
      <c r="BC221" s="62"/>
      <c r="BD221" s="712"/>
      <c r="BE221" s="62"/>
      <c r="BF221" s="712"/>
      <c r="BG221" s="62"/>
      <c r="BH221" s="712"/>
      <c r="BI221" s="62"/>
      <c r="BJ221" s="712"/>
      <c r="BK221" s="62"/>
      <c r="BL221" s="712"/>
      <c r="BM221" s="62"/>
      <c r="BN221" s="712"/>
      <c r="BO221" s="62"/>
      <c r="BP221" s="712"/>
      <c r="BQ221" s="62"/>
      <c r="BR221" s="712"/>
      <c r="BS221" s="62"/>
      <c r="BT221" s="712"/>
      <c r="BU221" s="62"/>
      <c r="BV221" s="712"/>
      <c r="BW221" s="62"/>
      <c r="BX221" s="712"/>
    </row>
    <row r="222" spans="2:76" x14ac:dyDescent="0.45">
      <c r="B222" s="63"/>
      <c r="C222" s="62"/>
      <c r="D222" s="62"/>
      <c r="E222" s="62"/>
      <c r="F222" s="62"/>
      <c r="G222" s="64"/>
      <c r="H222" s="64"/>
      <c r="I222" s="65"/>
      <c r="J222" s="66"/>
      <c r="K222" s="75"/>
      <c r="L222" s="79"/>
      <c r="M222" s="84"/>
      <c r="N222" s="65"/>
      <c r="O222" s="67"/>
      <c r="P222" s="711"/>
      <c r="Q222" s="67"/>
      <c r="R222" s="711"/>
      <c r="S222" s="67"/>
      <c r="T222" s="711"/>
      <c r="U222" s="67"/>
      <c r="V222" s="711"/>
      <c r="W222" s="67"/>
      <c r="X222" s="711"/>
      <c r="Y222" s="190"/>
      <c r="Z222" s="800"/>
      <c r="AA222" s="62"/>
      <c r="AB222" s="712"/>
      <c r="AC222" s="62"/>
      <c r="AD222" s="712"/>
      <c r="AE222" s="62"/>
      <c r="AF222" s="712"/>
      <c r="AG222" s="62"/>
      <c r="AH222" s="712"/>
      <c r="AI222" s="62"/>
      <c r="AJ222" s="712"/>
      <c r="AK222" s="62"/>
      <c r="AL222" s="712"/>
      <c r="AM222" s="62"/>
      <c r="AN222" s="712"/>
      <c r="AO222" s="62"/>
      <c r="AP222" s="712"/>
      <c r="AQ222" s="62"/>
      <c r="AR222" s="712"/>
      <c r="AS222" s="62"/>
      <c r="AT222" s="712"/>
      <c r="AU222" s="62"/>
      <c r="AV222" s="712"/>
      <c r="AW222" s="62"/>
      <c r="AX222" s="712"/>
      <c r="AY222" s="62"/>
      <c r="AZ222" s="712"/>
      <c r="BA222" s="62"/>
      <c r="BB222" s="712"/>
      <c r="BC222" s="62"/>
      <c r="BD222" s="712"/>
      <c r="BE222" s="62"/>
      <c r="BF222" s="712"/>
      <c r="BG222" s="62"/>
      <c r="BH222" s="712"/>
      <c r="BI222" s="62"/>
      <c r="BJ222" s="712"/>
      <c r="BK222" s="62"/>
      <c r="BL222" s="712"/>
      <c r="BM222" s="62"/>
      <c r="BN222" s="712"/>
      <c r="BO222" s="62"/>
      <c r="BP222" s="712"/>
      <c r="BQ222" s="62"/>
      <c r="BR222" s="712"/>
      <c r="BS222" s="62"/>
      <c r="BT222" s="712"/>
      <c r="BU222" s="62"/>
      <c r="BV222" s="712"/>
      <c r="BW222" s="62"/>
      <c r="BX222" s="712"/>
    </row>
    <row r="223" spans="2:76" x14ac:dyDescent="0.45">
      <c r="B223" s="63"/>
      <c r="C223" s="62"/>
      <c r="D223" s="62"/>
      <c r="E223" s="62"/>
      <c r="F223" s="62"/>
      <c r="G223" s="64"/>
      <c r="H223" s="64"/>
      <c r="I223" s="65"/>
      <c r="J223" s="66"/>
      <c r="K223" s="75"/>
      <c r="L223" s="79"/>
      <c r="M223" s="84"/>
      <c r="N223" s="65"/>
      <c r="O223" s="67"/>
      <c r="P223" s="711"/>
      <c r="Q223" s="67"/>
      <c r="R223" s="711"/>
      <c r="S223" s="67"/>
      <c r="T223" s="711"/>
      <c r="U223" s="67"/>
      <c r="V223" s="711"/>
      <c r="W223" s="67"/>
      <c r="X223" s="711"/>
      <c r="Y223" s="190"/>
      <c r="Z223" s="800"/>
      <c r="AA223" s="62"/>
      <c r="AB223" s="712"/>
      <c r="AC223" s="62"/>
      <c r="AD223" s="712"/>
      <c r="AE223" s="62"/>
      <c r="AF223" s="712"/>
      <c r="AG223" s="62"/>
      <c r="AH223" s="712"/>
      <c r="AI223" s="62"/>
      <c r="AJ223" s="712"/>
      <c r="AK223" s="62"/>
      <c r="AL223" s="712"/>
      <c r="AM223" s="62"/>
      <c r="AN223" s="712"/>
      <c r="AO223" s="62"/>
      <c r="AP223" s="712"/>
      <c r="AQ223" s="62"/>
      <c r="AR223" s="712"/>
      <c r="AS223" s="62"/>
      <c r="AT223" s="712"/>
      <c r="AU223" s="62"/>
      <c r="AV223" s="712"/>
      <c r="AW223" s="62"/>
      <c r="AX223" s="712"/>
      <c r="AY223" s="62"/>
      <c r="AZ223" s="712"/>
      <c r="BA223" s="62"/>
      <c r="BB223" s="712"/>
      <c r="BC223" s="62"/>
      <c r="BD223" s="712"/>
      <c r="BE223" s="62"/>
      <c r="BF223" s="712"/>
      <c r="BG223" s="62"/>
      <c r="BH223" s="712"/>
      <c r="BI223" s="62"/>
      <c r="BJ223" s="712"/>
      <c r="BK223" s="62"/>
      <c r="BL223" s="712"/>
      <c r="BM223" s="62"/>
      <c r="BN223" s="712"/>
      <c r="BO223" s="62"/>
      <c r="BP223" s="712"/>
      <c r="BQ223" s="62"/>
      <c r="BR223" s="712"/>
      <c r="BS223" s="62"/>
      <c r="BT223" s="712"/>
      <c r="BU223" s="62"/>
      <c r="BV223" s="712"/>
      <c r="BW223" s="62"/>
      <c r="BX223" s="712"/>
    </row>
    <row r="224" spans="2:76" x14ac:dyDescent="0.45">
      <c r="B224" s="63"/>
      <c r="C224" s="62"/>
      <c r="D224" s="62"/>
      <c r="E224" s="62"/>
      <c r="F224" s="62"/>
      <c r="G224" s="64"/>
      <c r="H224" s="64"/>
      <c r="I224" s="65"/>
      <c r="J224" s="66"/>
      <c r="K224" s="75"/>
      <c r="L224" s="79"/>
      <c r="M224" s="84"/>
      <c r="N224" s="65"/>
      <c r="O224" s="67"/>
      <c r="P224" s="711"/>
      <c r="Q224" s="67"/>
      <c r="R224" s="711"/>
      <c r="S224" s="67"/>
      <c r="T224" s="711"/>
      <c r="U224" s="67"/>
      <c r="V224" s="711"/>
      <c r="W224" s="67"/>
      <c r="X224" s="711"/>
      <c r="Y224" s="190"/>
      <c r="Z224" s="800"/>
      <c r="AA224" s="62"/>
      <c r="AB224" s="712"/>
      <c r="AC224" s="62"/>
      <c r="AD224" s="712"/>
      <c r="AE224" s="62"/>
      <c r="AF224" s="712"/>
      <c r="AG224" s="62"/>
      <c r="AH224" s="712"/>
      <c r="AI224" s="62"/>
      <c r="AJ224" s="712"/>
      <c r="AK224" s="62"/>
      <c r="AL224" s="712"/>
      <c r="AM224" s="62"/>
      <c r="AN224" s="712"/>
      <c r="AO224" s="62"/>
      <c r="AP224" s="712"/>
      <c r="AQ224" s="62"/>
      <c r="AR224" s="712"/>
      <c r="AS224" s="62"/>
      <c r="AT224" s="712"/>
      <c r="AU224" s="62"/>
      <c r="AV224" s="712"/>
      <c r="AW224" s="62"/>
      <c r="AX224" s="712"/>
      <c r="AY224" s="62"/>
      <c r="AZ224" s="712"/>
      <c r="BA224" s="62"/>
      <c r="BB224" s="712"/>
      <c r="BC224" s="62"/>
      <c r="BD224" s="712"/>
      <c r="BE224" s="62"/>
      <c r="BF224" s="712"/>
      <c r="BG224" s="62"/>
      <c r="BH224" s="712"/>
      <c r="BI224" s="62"/>
      <c r="BJ224" s="712"/>
      <c r="BK224" s="62"/>
      <c r="BL224" s="712"/>
      <c r="BM224" s="62"/>
      <c r="BN224" s="712"/>
      <c r="BO224" s="62"/>
      <c r="BP224" s="712"/>
      <c r="BQ224" s="62"/>
      <c r="BR224" s="712"/>
      <c r="BS224" s="62"/>
      <c r="BT224" s="712"/>
      <c r="BU224" s="62"/>
      <c r="BV224" s="712"/>
      <c r="BW224" s="62"/>
      <c r="BX224" s="712"/>
    </row>
    <row r="225" spans="2:76" ht="26" x14ac:dyDescent="0.45">
      <c r="B225" s="63"/>
      <c r="C225" s="62"/>
      <c r="D225" s="62"/>
      <c r="E225" s="62"/>
      <c r="F225" s="62"/>
      <c r="G225" s="64"/>
      <c r="H225" s="64"/>
      <c r="I225" s="65"/>
      <c r="J225" s="66"/>
      <c r="K225" s="75"/>
      <c r="L225" s="79"/>
      <c r="M225" s="84"/>
      <c r="N225" s="65"/>
      <c r="O225" s="67"/>
      <c r="P225" s="711"/>
      <c r="Q225" s="67"/>
      <c r="R225" s="711"/>
      <c r="S225" s="67"/>
      <c r="T225" s="711"/>
      <c r="U225" s="67"/>
      <c r="V225" s="711"/>
      <c r="W225" s="67"/>
      <c r="X225" s="711"/>
      <c r="Y225" s="190"/>
      <c r="Z225" s="800"/>
      <c r="AA225" s="62"/>
      <c r="AB225" s="712"/>
      <c r="AC225" s="62"/>
      <c r="AD225" s="712"/>
      <c r="AE225" s="62"/>
      <c r="AF225" s="712"/>
      <c r="AG225" s="62"/>
      <c r="AH225" s="712"/>
      <c r="AI225" s="62"/>
      <c r="AJ225" s="712"/>
      <c r="AK225" s="62"/>
      <c r="AL225" s="712"/>
      <c r="AM225" s="62"/>
      <c r="AN225" s="712"/>
      <c r="AO225" s="62"/>
      <c r="AP225" s="712"/>
      <c r="AQ225" s="62"/>
      <c r="AR225" s="712"/>
      <c r="AS225" s="62"/>
      <c r="AT225" s="712"/>
      <c r="AU225" s="62"/>
      <c r="AV225" s="712"/>
      <c r="AW225" s="62"/>
      <c r="AX225" s="712"/>
      <c r="AY225" s="62"/>
      <c r="AZ225" s="712"/>
      <c r="BA225" s="62"/>
      <c r="BB225" s="712"/>
      <c r="BC225" s="62"/>
      <c r="BD225" s="712"/>
      <c r="BE225" s="62"/>
      <c r="BF225" s="712"/>
      <c r="BG225" s="62"/>
      <c r="BH225" s="712"/>
      <c r="BI225" s="62"/>
      <c r="BJ225" s="712"/>
      <c r="BK225" s="62"/>
      <c r="BL225" s="712"/>
      <c r="BM225" s="62"/>
      <c r="BN225" s="712"/>
      <c r="BO225" s="62" ph="1"/>
      <c r="BP225" s="712" ph="1"/>
      <c r="BQ225" s="62"/>
      <c r="BR225" s="712"/>
      <c r="BS225" s="62"/>
      <c r="BT225" s="712"/>
      <c r="BU225" s="62"/>
      <c r="BV225" s="712"/>
      <c r="BW225" s="62"/>
      <c r="BX225" s="712"/>
    </row>
    <row r="226" spans="2:76" x14ac:dyDescent="0.45">
      <c r="B226" s="63"/>
      <c r="C226" s="62"/>
      <c r="D226" s="62"/>
      <c r="E226" s="62"/>
      <c r="F226" s="62"/>
      <c r="G226" s="64"/>
      <c r="H226" s="64"/>
      <c r="I226" s="65"/>
      <c r="J226" s="66"/>
      <c r="K226" s="75"/>
      <c r="L226" s="79"/>
      <c r="M226" s="84"/>
      <c r="N226" s="65"/>
      <c r="O226" s="67"/>
      <c r="P226" s="711"/>
      <c r="Q226" s="67"/>
      <c r="R226" s="711"/>
      <c r="S226" s="67"/>
      <c r="T226" s="711"/>
      <c r="U226" s="67"/>
      <c r="V226" s="711"/>
      <c r="W226" s="67"/>
      <c r="X226" s="711"/>
      <c r="Y226" s="190"/>
      <c r="Z226" s="800"/>
      <c r="AA226" s="62"/>
      <c r="AB226" s="712"/>
      <c r="AC226" s="62"/>
      <c r="AD226" s="712"/>
      <c r="AE226" s="62"/>
      <c r="AF226" s="712"/>
      <c r="AG226" s="62"/>
      <c r="AH226" s="712"/>
      <c r="AI226" s="62"/>
      <c r="AJ226" s="712"/>
      <c r="AK226" s="62"/>
      <c r="AL226" s="712"/>
      <c r="AM226" s="62"/>
      <c r="AN226" s="712"/>
      <c r="AO226" s="62"/>
      <c r="AP226" s="712"/>
      <c r="AQ226" s="62"/>
      <c r="AR226" s="712"/>
      <c r="AS226" s="62"/>
      <c r="AT226" s="712"/>
      <c r="AU226" s="62"/>
      <c r="AV226" s="712"/>
      <c r="AW226" s="62"/>
      <c r="AX226" s="712"/>
      <c r="AY226" s="62"/>
      <c r="AZ226" s="712"/>
      <c r="BA226" s="62"/>
      <c r="BB226" s="712"/>
      <c r="BC226" s="62"/>
      <c r="BD226" s="712"/>
      <c r="BE226" s="62"/>
      <c r="BF226" s="712"/>
      <c r="BG226" s="62"/>
      <c r="BH226" s="712"/>
      <c r="BI226" s="62"/>
      <c r="BJ226" s="712"/>
      <c r="BK226" s="62"/>
      <c r="BL226" s="712"/>
      <c r="BM226" s="62"/>
      <c r="BN226" s="712"/>
      <c r="BO226" s="62"/>
      <c r="BP226" s="712"/>
      <c r="BQ226" s="62"/>
      <c r="BR226" s="712"/>
      <c r="BS226" s="62"/>
      <c r="BT226" s="712"/>
      <c r="BU226" s="62"/>
      <c r="BV226" s="712"/>
      <c r="BW226" s="62"/>
      <c r="BX226" s="712"/>
    </row>
    <row r="227" spans="2:76" ht="26" x14ac:dyDescent="0.45">
      <c r="B227" s="63"/>
      <c r="C227" s="62"/>
      <c r="D227" s="62"/>
      <c r="E227" s="62"/>
      <c r="F227" s="62"/>
      <c r="G227" s="64"/>
      <c r="H227" s="64"/>
      <c r="I227" s="65"/>
      <c r="J227" s="66"/>
      <c r="K227" s="75"/>
      <c r="L227" s="79"/>
      <c r="M227" s="84"/>
      <c r="N227" s="65"/>
      <c r="O227" s="67"/>
      <c r="P227" s="711"/>
      <c r="Q227" s="67"/>
      <c r="R227" s="711"/>
      <c r="S227" s="67"/>
      <c r="T227" s="711"/>
      <c r="U227" s="67"/>
      <c r="V227" s="711"/>
      <c r="W227" s="67"/>
      <c r="X227" s="711"/>
      <c r="Y227" s="190"/>
      <c r="Z227" s="800"/>
      <c r="AA227" s="62"/>
      <c r="AB227" s="712"/>
      <c r="AC227" s="62"/>
      <c r="AD227" s="712"/>
      <c r="AE227" s="62"/>
      <c r="AF227" s="712"/>
      <c r="AG227" s="62"/>
      <c r="AH227" s="712"/>
      <c r="AI227" s="62"/>
      <c r="AJ227" s="712"/>
      <c r="AK227" s="62"/>
      <c r="AL227" s="712"/>
      <c r="AM227" s="62"/>
      <c r="AN227" s="712"/>
      <c r="AO227" s="62"/>
      <c r="AP227" s="712"/>
      <c r="AQ227" s="62"/>
      <c r="AR227" s="712"/>
      <c r="AS227" s="62"/>
      <c r="AT227" s="712"/>
      <c r="AU227" s="62"/>
      <c r="AV227" s="712"/>
      <c r="AW227" s="62"/>
      <c r="AX227" s="712"/>
      <c r="AY227" s="62"/>
      <c r="AZ227" s="712"/>
      <c r="BA227" s="62"/>
      <c r="BB227" s="712"/>
      <c r="BC227" s="62"/>
      <c r="BD227" s="712"/>
      <c r="BE227" s="62"/>
      <c r="BF227" s="712"/>
      <c r="BG227" s="62"/>
      <c r="BH227" s="712"/>
      <c r="BI227" s="62"/>
      <c r="BJ227" s="712"/>
      <c r="BK227" s="62"/>
      <c r="BL227" s="712"/>
      <c r="BM227" s="62"/>
      <c r="BN227" s="712"/>
      <c r="BO227" s="62" ph="1"/>
      <c r="BP227" s="712" ph="1"/>
      <c r="BQ227" s="62"/>
      <c r="BR227" s="712"/>
      <c r="BS227" s="62"/>
      <c r="BT227" s="712"/>
      <c r="BU227" s="62"/>
      <c r="BV227" s="712"/>
      <c r="BW227" s="62"/>
      <c r="BX227" s="712"/>
    </row>
    <row r="228" spans="2:76" x14ac:dyDescent="0.45">
      <c r="B228" s="63"/>
      <c r="C228" s="62"/>
      <c r="D228" s="62"/>
      <c r="E228" s="62"/>
      <c r="F228" s="62"/>
      <c r="G228" s="64"/>
      <c r="H228" s="64"/>
      <c r="I228" s="65"/>
      <c r="J228" s="66"/>
      <c r="K228" s="75"/>
      <c r="L228" s="79"/>
      <c r="M228" s="84"/>
      <c r="N228" s="65"/>
      <c r="O228" s="67"/>
      <c r="P228" s="711"/>
      <c r="Q228" s="67"/>
      <c r="R228" s="711"/>
      <c r="S228" s="67"/>
      <c r="T228" s="711"/>
      <c r="U228" s="67"/>
      <c r="V228" s="711"/>
      <c r="W228" s="67"/>
      <c r="X228" s="711"/>
      <c r="Y228" s="190"/>
      <c r="Z228" s="800"/>
      <c r="AA228" s="62"/>
      <c r="AB228" s="712"/>
      <c r="AC228" s="62"/>
      <c r="AD228" s="712"/>
      <c r="AE228" s="62"/>
      <c r="AF228" s="712"/>
      <c r="AG228" s="62"/>
      <c r="AH228" s="712"/>
      <c r="AI228" s="62"/>
      <c r="AJ228" s="712"/>
      <c r="AK228" s="62"/>
      <c r="AL228" s="712"/>
      <c r="AM228" s="62"/>
      <c r="AN228" s="712"/>
      <c r="AO228" s="62"/>
      <c r="AP228" s="712"/>
      <c r="AQ228" s="62"/>
      <c r="AR228" s="712"/>
      <c r="AS228" s="62"/>
      <c r="AT228" s="712"/>
      <c r="AU228" s="62"/>
      <c r="AV228" s="712"/>
      <c r="AW228" s="62"/>
      <c r="AX228" s="712"/>
      <c r="AY228" s="62"/>
      <c r="AZ228" s="712"/>
      <c r="BA228" s="62"/>
      <c r="BB228" s="712"/>
      <c r="BC228" s="62"/>
      <c r="BD228" s="712"/>
      <c r="BE228" s="62"/>
      <c r="BF228" s="712"/>
      <c r="BG228" s="62"/>
      <c r="BH228" s="712"/>
      <c r="BI228" s="62"/>
      <c r="BJ228" s="712"/>
      <c r="BK228" s="62"/>
      <c r="BL228" s="712"/>
      <c r="BM228" s="62"/>
      <c r="BN228" s="712"/>
      <c r="BO228" s="62"/>
      <c r="BP228" s="712"/>
      <c r="BQ228" s="62"/>
      <c r="BR228" s="712"/>
      <c r="BS228" s="62"/>
      <c r="BT228" s="712"/>
      <c r="BU228" s="62"/>
      <c r="BV228" s="712"/>
      <c r="BW228" s="62"/>
      <c r="BX228" s="712"/>
    </row>
    <row r="229" spans="2:76" ht="26" x14ac:dyDescent="0.45">
      <c r="B229" s="63"/>
      <c r="C229" s="62"/>
      <c r="D229" s="62"/>
      <c r="E229" s="62"/>
      <c r="F229" s="62"/>
      <c r="G229" s="64"/>
      <c r="H229" s="64"/>
      <c r="I229" s="65"/>
      <c r="J229" s="66"/>
      <c r="K229" s="75"/>
      <c r="L229" s="79"/>
      <c r="M229" s="84"/>
      <c r="N229" s="65"/>
      <c r="O229" s="67"/>
      <c r="P229" s="711"/>
      <c r="Q229" s="67"/>
      <c r="R229" s="711"/>
      <c r="S229" s="67"/>
      <c r="T229" s="711"/>
      <c r="U229" s="67"/>
      <c r="V229" s="711"/>
      <c r="W229" s="67"/>
      <c r="X229" s="711"/>
      <c r="Y229" s="190"/>
      <c r="Z229" s="800"/>
      <c r="AA229" s="62"/>
      <c r="AB229" s="712"/>
      <c r="AC229" s="62"/>
      <c r="AD229" s="712"/>
      <c r="AE229" s="62"/>
      <c r="AF229" s="712"/>
      <c r="AG229" s="62"/>
      <c r="AH229" s="712"/>
      <c r="AI229" s="62"/>
      <c r="AJ229" s="712"/>
      <c r="AK229" s="62"/>
      <c r="AL229" s="712"/>
      <c r="AM229" s="62"/>
      <c r="AN229" s="712"/>
      <c r="AO229" s="62"/>
      <c r="AP229" s="712"/>
      <c r="AQ229" s="62"/>
      <c r="AR229" s="712"/>
      <c r="AS229" s="62"/>
      <c r="AT229" s="712"/>
      <c r="AU229" s="62"/>
      <c r="AV229" s="712"/>
      <c r="AW229" s="62"/>
      <c r="AX229" s="712"/>
      <c r="AY229" s="62"/>
      <c r="AZ229" s="712"/>
      <c r="BA229" s="62"/>
      <c r="BB229" s="712"/>
      <c r="BC229" s="62"/>
      <c r="BD229" s="712"/>
      <c r="BE229" s="62"/>
      <c r="BF229" s="712"/>
      <c r="BG229" s="62"/>
      <c r="BH229" s="712"/>
      <c r="BI229" s="62"/>
      <c r="BJ229" s="712"/>
      <c r="BK229" s="62"/>
      <c r="BL229" s="712"/>
      <c r="BM229" s="62"/>
      <c r="BN229" s="712"/>
      <c r="BO229" s="62" ph="1"/>
      <c r="BP229" s="712" ph="1"/>
      <c r="BQ229" s="62"/>
      <c r="BR229" s="712"/>
      <c r="BS229" s="62"/>
      <c r="BT229" s="712"/>
      <c r="BU229" s="62"/>
      <c r="BV229" s="712"/>
      <c r="BW229" s="62"/>
      <c r="BX229" s="712"/>
    </row>
    <row r="230" spans="2:76" x14ac:dyDescent="0.45">
      <c r="B230" s="63"/>
      <c r="C230" s="62"/>
      <c r="D230" s="62"/>
      <c r="E230" s="62"/>
      <c r="F230" s="62"/>
      <c r="G230" s="64"/>
      <c r="H230" s="64"/>
      <c r="I230" s="65"/>
      <c r="J230" s="66"/>
      <c r="K230" s="75"/>
      <c r="L230" s="79"/>
      <c r="M230" s="84"/>
      <c r="N230" s="65"/>
      <c r="O230" s="67"/>
      <c r="P230" s="711"/>
      <c r="Q230" s="67"/>
      <c r="R230" s="711"/>
      <c r="S230" s="67"/>
      <c r="T230" s="711"/>
      <c r="U230" s="67"/>
      <c r="V230" s="711"/>
      <c r="W230" s="67"/>
      <c r="X230" s="711"/>
      <c r="Y230" s="190"/>
      <c r="Z230" s="800"/>
      <c r="AA230" s="62"/>
      <c r="AB230" s="712"/>
      <c r="AC230" s="62"/>
      <c r="AD230" s="712"/>
      <c r="AE230" s="62"/>
      <c r="AF230" s="712"/>
      <c r="AG230" s="62"/>
      <c r="AH230" s="712"/>
      <c r="AI230" s="62"/>
      <c r="AJ230" s="712"/>
      <c r="AK230" s="62"/>
      <c r="AL230" s="712"/>
      <c r="AM230" s="62"/>
      <c r="AN230" s="712"/>
      <c r="AO230" s="62"/>
      <c r="AP230" s="712"/>
      <c r="AQ230" s="62"/>
      <c r="AR230" s="712"/>
      <c r="AS230" s="62"/>
      <c r="AT230" s="712"/>
      <c r="AU230" s="62"/>
      <c r="AV230" s="712"/>
      <c r="AW230" s="62"/>
      <c r="AX230" s="712"/>
      <c r="AY230" s="62"/>
      <c r="AZ230" s="712"/>
      <c r="BA230" s="62"/>
      <c r="BB230" s="712"/>
      <c r="BC230" s="62"/>
      <c r="BD230" s="712"/>
      <c r="BE230" s="62"/>
      <c r="BF230" s="712"/>
      <c r="BG230" s="62"/>
      <c r="BH230" s="712"/>
      <c r="BI230" s="62"/>
      <c r="BJ230" s="712"/>
      <c r="BK230" s="62"/>
      <c r="BL230" s="712"/>
      <c r="BM230" s="62"/>
      <c r="BN230" s="712"/>
      <c r="BO230" s="62"/>
      <c r="BP230" s="712"/>
      <c r="BQ230" s="62"/>
      <c r="BR230" s="712"/>
      <c r="BS230" s="62"/>
      <c r="BT230" s="712"/>
      <c r="BU230" s="62"/>
      <c r="BV230" s="712"/>
      <c r="BW230" s="62"/>
      <c r="BX230" s="712"/>
    </row>
    <row r="231" spans="2:76" x14ac:dyDescent="0.45">
      <c r="B231" s="63"/>
      <c r="C231" s="62"/>
      <c r="D231" s="62"/>
      <c r="E231" s="62"/>
      <c r="F231" s="62"/>
      <c r="G231" s="64"/>
      <c r="H231" s="64"/>
      <c r="I231" s="65"/>
      <c r="J231" s="66"/>
      <c r="K231" s="75"/>
      <c r="L231" s="79"/>
      <c r="M231" s="84"/>
      <c r="N231" s="65"/>
      <c r="O231" s="67"/>
      <c r="P231" s="711"/>
      <c r="Q231" s="67"/>
      <c r="R231" s="711"/>
      <c r="S231" s="67"/>
      <c r="T231" s="711"/>
      <c r="U231" s="67"/>
      <c r="V231" s="711"/>
      <c r="W231" s="67"/>
      <c r="X231" s="711"/>
      <c r="Y231" s="190"/>
      <c r="Z231" s="800"/>
      <c r="AA231" s="62"/>
      <c r="AB231" s="712"/>
      <c r="AC231" s="62"/>
      <c r="AD231" s="712"/>
      <c r="AE231" s="62"/>
      <c r="AF231" s="712"/>
      <c r="AG231" s="62"/>
      <c r="AH231" s="712"/>
      <c r="AI231" s="62"/>
      <c r="AJ231" s="712"/>
      <c r="AK231" s="62"/>
      <c r="AL231" s="712"/>
      <c r="AM231" s="62"/>
      <c r="AN231" s="712"/>
      <c r="AO231" s="62"/>
      <c r="AP231" s="712"/>
      <c r="AQ231" s="62"/>
      <c r="AR231" s="712"/>
      <c r="AS231" s="62"/>
      <c r="AT231" s="712"/>
      <c r="AU231" s="62"/>
      <c r="AV231" s="712"/>
      <c r="AW231" s="62"/>
      <c r="AX231" s="712"/>
      <c r="AY231" s="62"/>
      <c r="AZ231" s="712"/>
      <c r="BA231" s="62"/>
      <c r="BB231" s="712"/>
      <c r="BC231" s="62"/>
      <c r="BD231" s="712"/>
      <c r="BE231" s="62"/>
      <c r="BF231" s="712"/>
      <c r="BG231" s="62"/>
      <c r="BH231" s="712"/>
      <c r="BI231" s="62"/>
      <c r="BJ231" s="712"/>
      <c r="BK231" s="62"/>
      <c r="BL231" s="712"/>
      <c r="BM231" s="62"/>
      <c r="BN231" s="712"/>
      <c r="BO231" s="62"/>
      <c r="BP231" s="712"/>
      <c r="BQ231" s="62"/>
      <c r="BR231" s="712"/>
      <c r="BS231" s="62"/>
      <c r="BT231" s="712"/>
      <c r="BU231" s="62"/>
      <c r="BV231" s="712"/>
      <c r="BW231" s="62"/>
      <c r="BX231" s="712"/>
    </row>
    <row r="232" spans="2:76" x14ac:dyDescent="0.45">
      <c r="B232" s="63"/>
      <c r="C232" s="62"/>
      <c r="D232" s="62"/>
      <c r="E232" s="62"/>
      <c r="F232" s="62"/>
      <c r="G232" s="64"/>
      <c r="H232" s="64"/>
      <c r="I232" s="65"/>
      <c r="J232" s="66"/>
      <c r="K232" s="75"/>
      <c r="L232" s="79"/>
      <c r="M232" s="84"/>
      <c r="N232" s="65"/>
      <c r="O232" s="67"/>
      <c r="P232" s="711"/>
      <c r="Q232" s="67"/>
      <c r="R232" s="711"/>
      <c r="S232" s="67"/>
      <c r="T232" s="711"/>
      <c r="U232" s="67"/>
      <c r="V232" s="711"/>
      <c r="W232" s="67"/>
      <c r="X232" s="711"/>
      <c r="Y232" s="190"/>
      <c r="Z232" s="800"/>
      <c r="AA232" s="62"/>
      <c r="AB232" s="712"/>
      <c r="AC232" s="62"/>
      <c r="AD232" s="712"/>
      <c r="AE232" s="62"/>
      <c r="AF232" s="712"/>
      <c r="AG232" s="62"/>
      <c r="AH232" s="712"/>
      <c r="AI232" s="62"/>
      <c r="AJ232" s="712"/>
      <c r="AK232" s="62"/>
      <c r="AL232" s="712"/>
      <c r="AM232" s="62"/>
      <c r="AN232" s="712"/>
      <c r="AO232" s="62"/>
      <c r="AP232" s="712"/>
      <c r="AQ232" s="62"/>
      <c r="AR232" s="712"/>
      <c r="AS232" s="62"/>
      <c r="AT232" s="712"/>
      <c r="AU232" s="62"/>
      <c r="AV232" s="712"/>
      <c r="AW232" s="62"/>
      <c r="AX232" s="712"/>
      <c r="AY232" s="62"/>
      <c r="AZ232" s="712"/>
      <c r="BA232" s="62"/>
      <c r="BB232" s="712"/>
      <c r="BC232" s="62"/>
      <c r="BD232" s="712"/>
      <c r="BE232" s="62"/>
      <c r="BF232" s="712"/>
      <c r="BG232" s="62"/>
      <c r="BH232" s="712"/>
      <c r="BI232" s="62"/>
      <c r="BJ232" s="712"/>
      <c r="BK232" s="62"/>
      <c r="BL232" s="712"/>
      <c r="BM232" s="62"/>
      <c r="BN232" s="712"/>
      <c r="BO232" s="62"/>
      <c r="BP232" s="712"/>
      <c r="BQ232" s="62"/>
      <c r="BR232" s="712"/>
      <c r="BS232" s="62"/>
      <c r="BT232" s="712"/>
      <c r="BU232" s="62"/>
      <c r="BV232" s="712"/>
      <c r="BW232" s="62"/>
      <c r="BX232" s="712"/>
    </row>
    <row r="233" spans="2:76" x14ac:dyDescent="0.45">
      <c r="B233" s="63"/>
      <c r="C233" s="62"/>
      <c r="D233" s="62"/>
      <c r="E233" s="62"/>
      <c r="F233" s="62"/>
      <c r="G233" s="64"/>
      <c r="H233" s="64"/>
      <c r="I233" s="65"/>
      <c r="J233" s="66"/>
      <c r="K233" s="75"/>
      <c r="L233" s="79"/>
      <c r="M233" s="84"/>
      <c r="N233" s="65"/>
      <c r="O233" s="67"/>
      <c r="P233" s="711"/>
      <c r="Q233" s="67"/>
      <c r="R233" s="711"/>
      <c r="S233" s="67"/>
      <c r="T233" s="711"/>
      <c r="U233" s="67"/>
      <c r="V233" s="711"/>
      <c r="W233" s="67"/>
      <c r="X233" s="711"/>
      <c r="Y233" s="190"/>
      <c r="Z233" s="800"/>
      <c r="AA233" s="62"/>
      <c r="AB233" s="712"/>
      <c r="AC233" s="62"/>
      <c r="AD233" s="712"/>
      <c r="AE233" s="62"/>
      <c r="AF233" s="712"/>
      <c r="AG233" s="62"/>
      <c r="AH233" s="712"/>
      <c r="AI233" s="62"/>
      <c r="AJ233" s="712"/>
      <c r="AK233" s="62"/>
      <c r="AL233" s="712"/>
      <c r="AM233" s="62"/>
      <c r="AN233" s="712"/>
      <c r="AO233" s="62"/>
      <c r="AP233" s="712"/>
      <c r="AQ233" s="62"/>
      <c r="AR233" s="712"/>
      <c r="AS233" s="62"/>
      <c r="AT233" s="712"/>
      <c r="AU233" s="62"/>
      <c r="AV233" s="712"/>
      <c r="AW233" s="62"/>
      <c r="AX233" s="712"/>
      <c r="AY233" s="62"/>
      <c r="AZ233" s="712"/>
      <c r="BA233" s="62"/>
      <c r="BB233" s="712"/>
      <c r="BC233" s="62"/>
      <c r="BD233" s="712"/>
      <c r="BE233" s="62"/>
      <c r="BF233" s="712"/>
      <c r="BG233" s="62"/>
      <c r="BH233" s="712"/>
      <c r="BI233" s="62"/>
      <c r="BJ233" s="712"/>
      <c r="BK233" s="62"/>
      <c r="BL233" s="712"/>
      <c r="BM233" s="62"/>
      <c r="BN233" s="712"/>
      <c r="BO233" s="62"/>
      <c r="BP233" s="712"/>
      <c r="BQ233" s="62"/>
      <c r="BR233" s="712"/>
      <c r="BS233" s="62"/>
      <c r="BT233" s="712"/>
      <c r="BU233" s="62"/>
      <c r="BV233" s="712"/>
      <c r="BW233" s="62"/>
      <c r="BX233" s="712"/>
    </row>
    <row r="234" spans="2:76" x14ac:dyDescent="0.45">
      <c r="B234" s="63"/>
      <c r="C234" s="62"/>
      <c r="D234" s="62"/>
      <c r="E234" s="62"/>
      <c r="F234" s="62"/>
      <c r="G234" s="64"/>
      <c r="H234" s="64"/>
      <c r="I234" s="65"/>
      <c r="J234" s="66"/>
      <c r="K234" s="75"/>
      <c r="L234" s="79"/>
      <c r="M234" s="84"/>
      <c r="N234" s="65"/>
      <c r="O234" s="67"/>
      <c r="P234" s="711"/>
      <c r="Q234" s="67"/>
      <c r="R234" s="711"/>
      <c r="S234" s="67"/>
      <c r="T234" s="711"/>
      <c r="U234" s="67"/>
      <c r="V234" s="711"/>
      <c r="W234" s="67"/>
      <c r="X234" s="711"/>
      <c r="Y234" s="190"/>
      <c r="Z234" s="800"/>
      <c r="AA234" s="62"/>
      <c r="AB234" s="712"/>
      <c r="AC234" s="62"/>
      <c r="AD234" s="712"/>
      <c r="AE234" s="62"/>
      <c r="AF234" s="712"/>
      <c r="AG234" s="62"/>
      <c r="AH234" s="712"/>
      <c r="AI234" s="62"/>
      <c r="AJ234" s="712"/>
      <c r="AK234" s="62"/>
      <c r="AL234" s="712"/>
      <c r="AM234" s="62"/>
      <c r="AN234" s="712"/>
      <c r="AO234" s="62"/>
      <c r="AP234" s="712"/>
      <c r="AQ234" s="62"/>
      <c r="AR234" s="712"/>
      <c r="AS234" s="62"/>
      <c r="AT234" s="712"/>
      <c r="AU234" s="62"/>
      <c r="AV234" s="712"/>
      <c r="AW234" s="62"/>
      <c r="AX234" s="712"/>
      <c r="AY234" s="62"/>
      <c r="AZ234" s="712"/>
      <c r="BA234" s="62"/>
      <c r="BB234" s="712"/>
      <c r="BC234" s="62"/>
      <c r="BD234" s="712"/>
      <c r="BE234" s="62"/>
      <c r="BF234" s="712"/>
      <c r="BG234" s="62"/>
      <c r="BH234" s="712"/>
      <c r="BI234" s="62"/>
      <c r="BJ234" s="712"/>
      <c r="BK234" s="62"/>
      <c r="BL234" s="712"/>
      <c r="BM234" s="62"/>
      <c r="BN234" s="712"/>
      <c r="BO234" s="62"/>
      <c r="BP234" s="712"/>
      <c r="BQ234" s="62"/>
      <c r="BR234" s="712"/>
      <c r="BS234" s="62"/>
      <c r="BT234" s="712"/>
      <c r="BU234" s="62"/>
      <c r="BV234" s="712"/>
      <c r="BW234" s="62"/>
      <c r="BX234" s="712"/>
    </row>
    <row r="235" spans="2:76" x14ac:dyDescent="0.45">
      <c r="B235" s="63"/>
      <c r="C235" s="62"/>
      <c r="D235" s="62"/>
      <c r="E235" s="62"/>
      <c r="F235" s="62"/>
      <c r="G235" s="64"/>
      <c r="H235" s="64"/>
      <c r="I235" s="65"/>
      <c r="J235" s="66"/>
      <c r="K235" s="75"/>
      <c r="L235" s="79"/>
      <c r="M235" s="84"/>
      <c r="N235" s="65"/>
      <c r="O235" s="67"/>
      <c r="P235" s="711"/>
      <c r="Q235" s="67"/>
      <c r="R235" s="711"/>
      <c r="S235" s="67"/>
      <c r="T235" s="711"/>
      <c r="U235" s="67"/>
      <c r="V235" s="711"/>
      <c r="W235" s="67"/>
      <c r="X235" s="711"/>
      <c r="Y235" s="190"/>
      <c r="Z235" s="800"/>
      <c r="AA235" s="62"/>
      <c r="AB235" s="712"/>
      <c r="AC235" s="62"/>
      <c r="AD235" s="712"/>
      <c r="AE235" s="62"/>
      <c r="AF235" s="712"/>
      <c r="AG235" s="62"/>
      <c r="AH235" s="712"/>
      <c r="AI235" s="62"/>
      <c r="AJ235" s="712"/>
      <c r="AK235" s="62"/>
      <c r="AL235" s="712"/>
      <c r="AM235" s="62"/>
      <c r="AN235" s="712"/>
      <c r="AO235" s="62"/>
      <c r="AP235" s="712"/>
      <c r="AQ235" s="62"/>
      <c r="AR235" s="712"/>
      <c r="AS235" s="62"/>
      <c r="AT235" s="712"/>
      <c r="AU235" s="62"/>
      <c r="AV235" s="712"/>
      <c r="AW235" s="62"/>
      <c r="AX235" s="712"/>
      <c r="AY235" s="62"/>
      <c r="AZ235" s="712"/>
      <c r="BA235" s="62"/>
      <c r="BB235" s="712"/>
      <c r="BC235" s="62"/>
      <c r="BD235" s="712"/>
      <c r="BE235" s="62"/>
      <c r="BF235" s="712"/>
      <c r="BG235" s="62"/>
      <c r="BH235" s="712"/>
      <c r="BI235" s="62"/>
      <c r="BJ235" s="712"/>
      <c r="BK235" s="62"/>
      <c r="BL235" s="712"/>
      <c r="BM235" s="62"/>
      <c r="BN235" s="712"/>
      <c r="BO235" s="62"/>
      <c r="BP235" s="712"/>
      <c r="BQ235" s="62"/>
      <c r="BR235" s="712"/>
      <c r="BS235" s="62"/>
      <c r="BT235" s="712"/>
      <c r="BU235" s="62"/>
      <c r="BV235" s="712"/>
      <c r="BW235" s="62"/>
      <c r="BX235" s="712"/>
    </row>
    <row r="236" spans="2:76" x14ac:dyDescent="0.45">
      <c r="B236" s="63"/>
      <c r="C236" s="62"/>
      <c r="D236" s="62"/>
      <c r="E236" s="62"/>
      <c r="F236" s="62"/>
      <c r="G236" s="64"/>
      <c r="H236" s="64"/>
      <c r="I236" s="65"/>
      <c r="J236" s="66"/>
      <c r="K236" s="75"/>
      <c r="L236" s="79"/>
      <c r="M236" s="84"/>
      <c r="N236" s="65"/>
      <c r="O236" s="62"/>
      <c r="P236" s="712"/>
      <c r="Q236" s="62"/>
      <c r="R236" s="712"/>
      <c r="S236" s="62"/>
      <c r="T236" s="712"/>
      <c r="U236" s="62"/>
      <c r="V236" s="712"/>
      <c r="W236" s="62"/>
      <c r="X236" s="712"/>
      <c r="Y236" s="191"/>
      <c r="Z236" s="801"/>
      <c r="AA236" s="62"/>
      <c r="AB236" s="712"/>
      <c r="AC236" s="62"/>
      <c r="AD236" s="712"/>
      <c r="AE236" s="62"/>
      <c r="AF236" s="712"/>
      <c r="AG236" s="62"/>
      <c r="AH236" s="712"/>
      <c r="AI236" s="62"/>
      <c r="AJ236" s="712"/>
      <c r="AK236" s="62"/>
      <c r="AL236" s="712"/>
      <c r="AM236" s="62"/>
      <c r="AN236" s="712"/>
      <c r="AO236" s="62"/>
      <c r="AP236" s="712"/>
      <c r="AQ236" s="62"/>
      <c r="AR236" s="712"/>
      <c r="AS236" s="62"/>
      <c r="AT236" s="712"/>
      <c r="AU236" s="62"/>
      <c r="AV236" s="712"/>
      <c r="AW236" s="62"/>
      <c r="AX236" s="712"/>
      <c r="AY236" s="62"/>
      <c r="AZ236" s="712"/>
      <c r="BA236" s="62"/>
      <c r="BB236" s="712"/>
      <c r="BC236" s="62"/>
      <c r="BD236" s="712"/>
      <c r="BE236" s="62"/>
      <c r="BF236" s="712"/>
      <c r="BG236" s="62"/>
      <c r="BH236" s="712"/>
      <c r="BI236" s="62"/>
      <c r="BJ236" s="712"/>
      <c r="BK236" s="62"/>
      <c r="BL236" s="712"/>
      <c r="BM236" s="62"/>
      <c r="BN236" s="712"/>
      <c r="BO236" s="62"/>
      <c r="BP236" s="712"/>
      <c r="BQ236" s="62"/>
      <c r="BR236" s="712"/>
      <c r="BS236" s="62"/>
      <c r="BT236" s="712"/>
      <c r="BU236" s="62"/>
      <c r="BV236" s="712"/>
      <c r="BW236" s="62"/>
      <c r="BX236" s="712"/>
    </row>
    <row r="237" spans="2:76" ht="26" x14ac:dyDescent="0.45">
      <c r="B237" s="63"/>
      <c r="C237" s="62"/>
      <c r="D237" s="62"/>
      <c r="E237" s="62"/>
      <c r="F237" s="62"/>
      <c r="G237" s="64"/>
      <c r="H237" s="64"/>
      <c r="I237" s="65"/>
      <c r="J237" s="66"/>
      <c r="K237" s="75"/>
      <c r="L237" s="79"/>
      <c r="M237" s="84"/>
      <c r="N237" s="65"/>
      <c r="O237" s="62"/>
      <c r="P237" s="712"/>
      <c r="Q237" s="62"/>
      <c r="R237" s="712"/>
      <c r="S237" s="62"/>
      <c r="T237" s="712"/>
      <c r="U237" s="62"/>
      <c r="V237" s="712"/>
      <c r="W237" s="62"/>
      <c r="X237" s="712"/>
      <c r="Y237" s="191"/>
      <c r="Z237" s="801"/>
      <c r="AA237" s="62"/>
      <c r="AB237" s="712"/>
      <c r="AC237" s="62"/>
      <c r="AD237" s="712"/>
      <c r="AE237" s="62"/>
      <c r="AF237" s="712"/>
      <c r="AG237" s="62"/>
      <c r="AH237" s="712"/>
      <c r="AI237" s="62"/>
      <c r="AJ237" s="712"/>
      <c r="AK237" s="62"/>
      <c r="AL237" s="712"/>
      <c r="AM237" s="62"/>
      <c r="AN237" s="712"/>
      <c r="AO237" s="62"/>
      <c r="AP237" s="712"/>
      <c r="AQ237" s="62"/>
      <c r="AR237" s="712"/>
      <c r="AS237" s="62"/>
      <c r="AT237" s="712"/>
      <c r="AU237" s="62"/>
      <c r="AV237" s="712"/>
      <c r="AW237" s="62"/>
      <c r="AX237" s="712"/>
      <c r="AY237" s="62"/>
      <c r="AZ237" s="712"/>
      <c r="BA237" s="62"/>
      <c r="BB237" s="712"/>
      <c r="BC237" s="62"/>
      <c r="BD237" s="712"/>
      <c r="BE237" s="62"/>
      <c r="BF237" s="712"/>
      <c r="BG237" s="62"/>
      <c r="BH237" s="712"/>
      <c r="BI237" s="62"/>
      <c r="BJ237" s="712"/>
      <c r="BK237" s="62"/>
      <c r="BL237" s="712"/>
      <c r="BM237" s="62"/>
      <c r="BN237" s="712"/>
      <c r="BO237" s="62" ph="1"/>
      <c r="BP237" s="712" ph="1"/>
      <c r="BQ237" s="62"/>
      <c r="BR237" s="712"/>
      <c r="BS237" s="62"/>
      <c r="BT237" s="712"/>
      <c r="BU237" s="62"/>
      <c r="BV237" s="712"/>
      <c r="BW237" s="62"/>
      <c r="BX237" s="712"/>
    </row>
    <row r="238" spans="2:76" x14ac:dyDescent="0.45">
      <c r="B238" s="63"/>
      <c r="C238" s="62"/>
      <c r="D238" s="62"/>
      <c r="E238" s="62"/>
      <c r="F238" s="62"/>
      <c r="G238" s="64"/>
      <c r="H238" s="64"/>
      <c r="I238" s="65"/>
      <c r="J238" s="66"/>
      <c r="K238" s="75"/>
      <c r="L238" s="79"/>
      <c r="M238" s="84"/>
      <c r="N238" s="65"/>
      <c r="O238" s="62"/>
      <c r="P238" s="712"/>
      <c r="Q238" s="62"/>
      <c r="R238" s="712"/>
      <c r="S238" s="62"/>
      <c r="T238" s="712"/>
      <c r="U238" s="62"/>
      <c r="V238" s="712"/>
      <c r="W238" s="62"/>
      <c r="X238" s="712"/>
      <c r="Y238" s="191"/>
      <c r="Z238" s="801"/>
      <c r="AA238" s="62"/>
      <c r="AB238" s="712"/>
      <c r="AC238" s="62"/>
      <c r="AD238" s="712"/>
      <c r="AE238" s="62"/>
      <c r="AF238" s="712"/>
      <c r="AG238" s="62"/>
      <c r="AH238" s="712"/>
      <c r="AI238" s="62"/>
      <c r="AJ238" s="712"/>
      <c r="AK238" s="62"/>
      <c r="AL238" s="712"/>
      <c r="AM238" s="62"/>
      <c r="AN238" s="712"/>
      <c r="AO238" s="62"/>
      <c r="AP238" s="712"/>
      <c r="AQ238" s="62"/>
      <c r="AR238" s="712"/>
      <c r="AS238" s="62"/>
      <c r="AT238" s="712"/>
      <c r="AU238" s="62"/>
      <c r="AV238" s="712"/>
      <c r="AW238" s="62"/>
      <c r="AX238" s="712"/>
      <c r="AY238" s="62"/>
      <c r="AZ238" s="712"/>
      <c r="BA238" s="62"/>
      <c r="BB238" s="712"/>
      <c r="BC238" s="62"/>
      <c r="BD238" s="712"/>
      <c r="BE238" s="62"/>
      <c r="BF238" s="712"/>
      <c r="BG238" s="62"/>
      <c r="BH238" s="712"/>
      <c r="BI238" s="62"/>
      <c r="BJ238" s="712"/>
      <c r="BK238" s="62"/>
      <c r="BL238" s="712"/>
      <c r="BM238" s="62"/>
      <c r="BN238" s="712"/>
      <c r="BO238" s="62"/>
      <c r="BP238" s="712"/>
      <c r="BQ238" s="62"/>
      <c r="BR238" s="712"/>
      <c r="BS238" s="62"/>
      <c r="BT238" s="712"/>
      <c r="BU238" s="62"/>
      <c r="BV238" s="712"/>
      <c r="BW238" s="62"/>
      <c r="BX238" s="712"/>
    </row>
    <row r="239" spans="2:76" x14ac:dyDescent="0.45">
      <c r="B239" s="63"/>
      <c r="C239" s="62"/>
      <c r="D239" s="62"/>
      <c r="E239" s="62"/>
      <c r="F239" s="62"/>
      <c r="G239" s="64"/>
      <c r="H239" s="64"/>
      <c r="I239" s="65"/>
      <c r="J239" s="66"/>
      <c r="K239" s="75"/>
      <c r="L239" s="79"/>
      <c r="M239" s="84"/>
      <c r="N239" s="65"/>
      <c r="O239" s="62"/>
      <c r="P239" s="712"/>
      <c r="Q239" s="62"/>
      <c r="R239" s="712"/>
      <c r="S239" s="62"/>
      <c r="T239" s="712"/>
      <c r="U239" s="62"/>
      <c r="V239" s="712"/>
      <c r="W239" s="62"/>
      <c r="X239" s="712"/>
      <c r="Y239" s="191"/>
      <c r="Z239" s="801"/>
      <c r="AA239" s="62"/>
      <c r="AB239" s="712"/>
      <c r="AC239" s="62"/>
      <c r="AD239" s="712"/>
      <c r="AE239" s="62"/>
      <c r="AF239" s="712"/>
      <c r="AG239" s="62"/>
      <c r="AH239" s="712"/>
      <c r="AI239" s="62"/>
      <c r="AJ239" s="712"/>
      <c r="AK239" s="62"/>
      <c r="AL239" s="712"/>
      <c r="AM239" s="62"/>
      <c r="AN239" s="712"/>
      <c r="AO239" s="62"/>
      <c r="AP239" s="712"/>
      <c r="AQ239" s="62"/>
      <c r="AR239" s="712"/>
      <c r="AS239" s="62"/>
      <c r="AT239" s="712"/>
      <c r="AU239" s="62"/>
      <c r="AV239" s="712"/>
      <c r="AW239" s="62"/>
      <c r="AX239" s="712"/>
      <c r="AY239" s="62"/>
      <c r="AZ239" s="712"/>
      <c r="BA239" s="62"/>
      <c r="BB239" s="712"/>
      <c r="BC239" s="62"/>
      <c r="BD239" s="712"/>
      <c r="BE239" s="62"/>
      <c r="BF239" s="712"/>
      <c r="BG239" s="62"/>
      <c r="BH239" s="712"/>
      <c r="BI239" s="62"/>
      <c r="BJ239" s="712"/>
      <c r="BK239" s="62"/>
      <c r="BL239" s="712"/>
      <c r="BM239" s="62"/>
      <c r="BN239" s="712"/>
      <c r="BO239" s="62"/>
      <c r="BP239" s="712"/>
      <c r="BQ239" s="62"/>
      <c r="BR239" s="712"/>
      <c r="BS239" s="62"/>
      <c r="BT239" s="712"/>
      <c r="BU239" s="62"/>
      <c r="BV239" s="712"/>
      <c r="BW239" s="62"/>
      <c r="BX239" s="712"/>
    </row>
    <row r="240" spans="2:76" x14ac:dyDescent="0.45">
      <c r="B240" s="63"/>
      <c r="C240" s="62"/>
      <c r="D240" s="62"/>
      <c r="E240" s="62"/>
      <c r="F240" s="62"/>
      <c r="G240" s="64"/>
      <c r="H240" s="64"/>
      <c r="I240" s="65"/>
      <c r="J240" s="66"/>
      <c r="K240" s="75"/>
      <c r="L240" s="79"/>
      <c r="M240" s="84"/>
      <c r="N240" s="65"/>
      <c r="O240" s="62"/>
      <c r="P240" s="712"/>
      <c r="Q240" s="62"/>
      <c r="R240" s="712"/>
      <c r="S240" s="62"/>
      <c r="T240" s="712"/>
      <c r="U240" s="62"/>
      <c r="V240" s="712"/>
      <c r="W240" s="62"/>
      <c r="X240" s="712"/>
      <c r="Y240" s="191"/>
      <c r="Z240" s="801"/>
      <c r="AA240" s="62"/>
      <c r="AB240" s="712"/>
      <c r="AC240" s="62"/>
      <c r="AD240" s="712"/>
      <c r="AE240" s="62"/>
      <c r="AF240" s="712"/>
      <c r="AG240" s="62"/>
      <c r="AH240" s="712"/>
      <c r="AI240" s="62"/>
      <c r="AJ240" s="712"/>
      <c r="AK240" s="62"/>
      <c r="AL240" s="712"/>
      <c r="AM240" s="62"/>
      <c r="AN240" s="712"/>
      <c r="AO240" s="62"/>
      <c r="AP240" s="712"/>
      <c r="AQ240" s="62"/>
      <c r="AR240" s="712"/>
      <c r="AS240" s="62"/>
      <c r="AT240" s="712"/>
      <c r="AU240" s="62"/>
      <c r="AV240" s="712"/>
      <c r="AW240" s="62"/>
      <c r="AX240" s="712"/>
      <c r="AY240" s="62"/>
      <c r="AZ240" s="712"/>
      <c r="BA240" s="62"/>
      <c r="BB240" s="712"/>
      <c r="BC240" s="62"/>
      <c r="BD240" s="712"/>
      <c r="BE240" s="62"/>
      <c r="BF240" s="712"/>
      <c r="BG240" s="62"/>
      <c r="BH240" s="712"/>
      <c r="BI240" s="62"/>
      <c r="BJ240" s="712"/>
      <c r="BK240" s="62"/>
      <c r="BL240" s="712"/>
      <c r="BM240" s="62"/>
      <c r="BN240" s="712"/>
      <c r="BO240" s="62"/>
      <c r="BP240" s="712"/>
      <c r="BQ240" s="62"/>
      <c r="BR240" s="712"/>
      <c r="BS240" s="62"/>
      <c r="BT240" s="712"/>
      <c r="BU240" s="62"/>
      <c r="BV240" s="712"/>
      <c r="BW240" s="62"/>
      <c r="BX240" s="712"/>
    </row>
    <row r="241" spans="2:76" x14ac:dyDescent="0.45">
      <c r="B241" s="63"/>
      <c r="C241" s="62"/>
      <c r="D241" s="62"/>
      <c r="E241" s="62"/>
      <c r="F241" s="62"/>
      <c r="G241" s="64"/>
      <c r="H241" s="64"/>
      <c r="I241" s="65"/>
      <c r="J241" s="66"/>
      <c r="K241" s="75"/>
      <c r="L241" s="79"/>
      <c r="M241" s="84"/>
      <c r="N241" s="65"/>
      <c r="O241" s="62"/>
      <c r="P241" s="712"/>
      <c r="Q241" s="62"/>
      <c r="R241" s="712"/>
      <c r="S241" s="62"/>
      <c r="T241" s="712"/>
      <c r="U241" s="62"/>
      <c r="V241" s="712"/>
      <c r="W241" s="62"/>
      <c r="X241" s="712"/>
      <c r="Y241" s="191"/>
      <c r="Z241" s="801"/>
      <c r="AA241" s="62"/>
      <c r="AB241" s="712"/>
      <c r="AC241" s="62"/>
      <c r="AD241" s="712"/>
      <c r="AE241" s="62"/>
      <c r="AF241" s="712"/>
      <c r="AG241" s="62"/>
      <c r="AH241" s="712"/>
      <c r="AI241" s="62"/>
      <c r="AJ241" s="712"/>
      <c r="AK241" s="62"/>
      <c r="AL241" s="712"/>
      <c r="AM241" s="62"/>
      <c r="AN241" s="712"/>
      <c r="AO241" s="62"/>
      <c r="AP241" s="712"/>
      <c r="AQ241" s="62"/>
      <c r="AR241" s="712"/>
      <c r="AS241" s="62"/>
      <c r="AT241" s="712"/>
      <c r="AU241" s="62"/>
      <c r="AV241" s="712"/>
      <c r="AW241" s="62"/>
      <c r="AX241" s="712"/>
      <c r="AY241" s="62"/>
      <c r="AZ241" s="712"/>
      <c r="BA241" s="62"/>
      <c r="BB241" s="712"/>
      <c r="BC241" s="62"/>
      <c r="BD241" s="712"/>
      <c r="BE241" s="62"/>
      <c r="BF241" s="712"/>
      <c r="BG241" s="62"/>
      <c r="BH241" s="712"/>
      <c r="BI241" s="62"/>
      <c r="BJ241" s="712"/>
      <c r="BK241" s="62"/>
      <c r="BL241" s="712"/>
      <c r="BM241" s="62"/>
      <c r="BN241" s="712"/>
      <c r="BO241" s="62"/>
      <c r="BP241" s="712"/>
      <c r="BQ241" s="62"/>
      <c r="BR241" s="712"/>
      <c r="BS241" s="62"/>
      <c r="BT241" s="712"/>
      <c r="BU241" s="62"/>
      <c r="BV241" s="712"/>
      <c r="BW241" s="62"/>
      <c r="BX241" s="712"/>
    </row>
    <row r="242" spans="2:76" x14ac:dyDescent="0.45">
      <c r="B242" s="63"/>
      <c r="C242" s="62"/>
      <c r="D242" s="62"/>
      <c r="E242" s="62"/>
      <c r="F242" s="62"/>
      <c r="G242" s="64"/>
      <c r="H242" s="64"/>
      <c r="I242" s="65"/>
      <c r="J242" s="66"/>
      <c r="K242" s="75"/>
      <c r="L242" s="79"/>
      <c r="M242" s="84"/>
      <c r="N242" s="65"/>
      <c r="O242" s="62"/>
      <c r="P242" s="712"/>
      <c r="Q242" s="62"/>
      <c r="R242" s="712"/>
      <c r="S242" s="62"/>
      <c r="T242" s="712"/>
      <c r="U242" s="62"/>
      <c r="V242" s="712"/>
      <c r="W242" s="62"/>
      <c r="X242" s="712"/>
      <c r="Y242" s="191"/>
      <c r="Z242" s="801"/>
      <c r="AA242" s="62"/>
      <c r="AB242" s="712"/>
      <c r="AC242" s="62"/>
      <c r="AD242" s="712"/>
      <c r="AE242" s="62"/>
      <c r="AF242" s="712"/>
      <c r="AG242" s="62"/>
      <c r="AH242" s="712"/>
      <c r="AI242" s="62"/>
      <c r="AJ242" s="712"/>
      <c r="AK242" s="62"/>
      <c r="AL242" s="712"/>
      <c r="AM242" s="62"/>
      <c r="AN242" s="712"/>
      <c r="AO242" s="62"/>
      <c r="AP242" s="712"/>
      <c r="AQ242" s="62"/>
      <c r="AR242" s="712"/>
      <c r="AS242" s="62"/>
      <c r="AT242" s="712"/>
      <c r="AU242" s="62"/>
      <c r="AV242" s="712"/>
      <c r="AW242" s="62"/>
      <c r="AX242" s="712"/>
      <c r="AY242" s="62"/>
      <c r="AZ242" s="712"/>
      <c r="BA242" s="62"/>
      <c r="BB242" s="712"/>
      <c r="BC242" s="62"/>
      <c r="BD242" s="712"/>
      <c r="BE242" s="62"/>
      <c r="BF242" s="712"/>
      <c r="BG242" s="62"/>
      <c r="BH242" s="712"/>
      <c r="BI242" s="62"/>
      <c r="BJ242" s="712"/>
      <c r="BK242" s="62"/>
      <c r="BL242" s="712"/>
      <c r="BM242" s="62"/>
      <c r="BN242" s="712"/>
      <c r="BO242" s="62"/>
      <c r="BP242" s="712"/>
      <c r="BQ242" s="62"/>
      <c r="BR242" s="712"/>
      <c r="BS242" s="62"/>
      <c r="BT242" s="712"/>
      <c r="BU242" s="62"/>
      <c r="BV242" s="712"/>
      <c r="BW242" s="62"/>
      <c r="BX242" s="712"/>
    </row>
    <row r="243" spans="2:76" x14ac:dyDescent="0.45">
      <c r="B243" s="63"/>
      <c r="C243" s="62"/>
      <c r="D243" s="62"/>
      <c r="E243" s="62"/>
      <c r="F243" s="62"/>
      <c r="G243" s="64"/>
      <c r="H243" s="64"/>
      <c r="I243" s="65"/>
      <c r="J243" s="66"/>
      <c r="K243" s="75"/>
      <c r="L243" s="79"/>
      <c r="M243" s="84"/>
      <c r="N243" s="65"/>
      <c r="O243" s="62"/>
      <c r="P243" s="712"/>
      <c r="Q243" s="62"/>
      <c r="R243" s="712"/>
      <c r="S243" s="62"/>
      <c r="T243" s="712"/>
      <c r="U243" s="62"/>
      <c r="V243" s="712"/>
      <c r="W243" s="62"/>
      <c r="X243" s="712"/>
      <c r="Y243" s="191"/>
      <c r="Z243" s="801"/>
      <c r="AA243" s="62"/>
      <c r="AB243" s="712"/>
      <c r="AC243" s="62"/>
      <c r="AD243" s="712"/>
      <c r="AE243" s="62"/>
      <c r="AF243" s="712"/>
      <c r="AG243" s="62"/>
      <c r="AH243" s="712"/>
      <c r="AI243" s="62"/>
      <c r="AJ243" s="712"/>
      <c r="AK243" s="62"/>
      <c r="AL243" s="712"/>
      <c r="AM243" s="62"/>
      <c r="AN243" s="712"/>
      <c r="AO243" s="62"/>
      <c r="AP243" s="712"/>
      <c r="AQ243" s="62"/>
      <c r="AR243" s="712"/>
      <c r="AS243" s="62"/>
      <c r="AT243" s="712"/>
      <c r="AU243" s="62"/>
      <c r="AV243" s="712"/>
      <c r="AW243" s="62"/>
      <c r="AX243" s="712"/>
      <c r="AY243" s="62"/>
      <c r="AZ243" s="712"/>
      <c r="BA243" s="62"/>
      <c r="BB243" s="712"/>
      <c r="BC243" s="62"/>
      <c r="BD243" s="712"/>
      <c r="BE243" s="62"/>
      <c r="BF243" s="712"/>
      <c r="BG243" s="62"/>
      <c r="BH243" s="712"/>
      <c r="BI243" s="62"/>
      <c r="BJ243" s="712"/>
      <c r="BK243" s="62"/>
      <c r="BL243" s="712"/>
      <c r="BM243" s="62"/>
      <c r="BN243" s="712"/>
      <c r="BO243" s="62"/>
      <c r="BP243" s="712"/>
      <c r="BQ243" s="62"/>
      <c r="BR243" s="712"/>
      <c r="BS243" s="62"/>
      <c r="BT243" s="712"/>
      <c r="BU243" s="62"/>
      <c r="BV243" s="712"/>
      <c r="BW243" s="62"/>
      <c r="BX243" s="712"/>
    </row>
    <row r="244" spans="2:76" x14ac:dyDescent="0.45">
      <c r="B244" s="63"/>
      <c r="C244" s="62"/>
      <c r="D244" s="62"/>
      <c r="E244" s="62"/>
      <c r="F244" s="62"/>
      <c r="G244" s="64"/>
      <c r="H244" s="64"/>
      <c r="I244" s="65"/>
      <c r="J244" s="66"/>
      <c r="K244" s="75"/>
      <c r="L244" s="79"/>
      <c r="M244" s="84"/>
      <c r="N244" s="65"/>
      <c r="O244" s="62"/>
      <c r="P244" s="712"/>
      <c r="Q244" s="62"/>
      <c r="R244" s="712"/>
      <c r="S244" s="62"/>
      <c r="T244" s="712"/>
      <c r="U244" s="62"/>
      <c r="V244" s="712"/>
      <c r="W244" s="62"/>
      <c r="X244" s="712"/>
      <c r="Y244" s="191"/>
      <c r="Z244" s="801"/>
      <c r="AA244" s="62"/>
      <c r="AB244" s="712"/>
      <c r="AC244" s="62"/>
      <c r="AD244" s="712"/>
      <c r="AE244" s="62"/>
      <c r="AF244" s="712"/>
      <c r="AG244" s="62"/>
      <c r="AH244" s="712"/>
      <c r="AI244" s="62"/>
      <c r="AJ244" s="712"/>
      <c r="AK244" s="62"/>
      <c r="AL244" s="712"/>
      <c r="AM244" s="62"/>
      <c r="AN244" s="712"/>
      <c r="AO244" s="62"/>
      <c r="AP244" s="712"/>
      <c r="AQ244" s="62"/>
      <c r="AR244" s="712"/>
      <c r="AS244" s="62"/>
      <c r="AT244" s="712"/>
      <c r="AU244" s="62"/>
      <c r="AV244" s="712"/>
      <c r="AW244" s="62"/>
      <c r="AX244" s="712"/>
      <c r="AY244" s="62"/>
      <c r="AZ244" s="712"/>
      <c r="BA244" s="62"/>
      <c r="BB244" s="712"/>
      <c r="BC244" s="62"/>
      <c r="BD244" s="712"/>
      <c r="BE244" s="62"/>
      <c r="BF244" s="712"/>
      <c r="BG244" s="62"/>
      <c r="BH244" s="712"/>
      <c r="BI244" s="62"/>
      <c r="BJ244" s="712"/>
      <c r="BK244" s="62"/>
      <c r="BL244" s="712"/>
      <c r="BM244" s="62"/>
      <c r="BN244" s="712"/>
      <c r="BO244" s="62"/>
      <c r="BP244" s="712"/>
      <c r="BQ244" s="62"/>
      <c r="BR244" s="712"/>
      <c r="BS244" s="62"/>
      <c r="BT244" s="712"/>
      <c r="BU244" s="62"/>
      <c r="BV244" s="712"/>
      <c r="BW244" s="62"/>
      <c r="BX244" s="712"/>
    </row>
    <row r="245" spans="2:76" x14ac:dyDescent="0.45">
      <c r="B245" s="63"/>
      <c r="C245" s="62"/>
      <c r="D245" s="62"/>
      <c r="E245" s="62"/>
      <c r="F245" s="62"/>
      <c r="G245" s="64"/>
      <c r="H245" s="64"/>
      <c r="I245" s="65"/>
      <c r="J245" s="66"/>
      <c r="K245" s="75"/>
      <c r="L245" s="79"/>
      <c r="M245" s="84"/>
      <c r="N245" s="65"/>
      <c r="O245" s="62"/>
      <c r="P245" s="712"/>
      <c r="Q245" s="62"/>
      <c r="R245" s="712"/>
      <c r="S245" s="62"/>
      <c r="T245" s="712"/>
      <c r="U245" s="62"/>
      <c r="V245" s="712"/>
      <c r="W245" s="62"/>
      <c r="X245" s="712"/>
      <c r="Y245" s="191"/>
      <c r="Z245" s="801"/>
      <c r="AA245" s="62"/>
      <c r="AB245" s="712"/>
      <c r="AC245" s="62"/>
      <c r="AD245" s="712"/>
      <c r="AE245" s="62"/>
      <c r="AF245" s="712"/>
      <c r="AG245" s="62"/>
      <c r="AH245" s="712"/>
      <c r="AI245" s="62"/>
      <c r="AJ245" s="712"/>
      <c r="AK245" s="62"/>
      <c r="AL245" s="712"/>
      <c r="AM245" s="62"/>
      <c r="AN245" s="712"/>
      <c r="AO245" s="62"/>
      <c r="AP245" s="712"/>
      <c r="AQ245" s="62"/>
      <c r="AR245" s="712"/>
      <c r="AS245" s="62"/>
      <c r="AT245" s="712"/>
      <c r="AU245" s="62"/>
      <c r="AV245" s="712"/>
      <c r="AW245" s="62"/>
      <c r="AX245" s="712"/>
      <c r="AY245" s="62"/>
      <c r="AZ245" s="712"/>
      <c r="BA245" s="62"/>
      <c r="BB245" s="712"/>
      <c r="BC245" s="62"/>
      <c r="BD245" s="712"/>
      <c r="BE245" s="62"/>
      <c r="BF245" s="712"/>
      <c r="BG245" s="62"/>
      <c r="BH245" s="712"/>
      <c r="BI245" s="62"/>
      <c r="BJ245" s="712"/>
      <c r="BK245" s="62"/>
      <c r="BL245" s="712"/>
      <c r="BM245" s="62"/>
      <c r="BN245" s="712"/>
      <c r="BO245" s="62"/>
      <c r="BP245" s="712"/>
      <c r="BQ245" s="62"/>
      <c r="BR245" s="712"/>
      <c r="BS245" s="62"/>
      <c r="BT245" s="712"/>
      <c r="BU245" s="62"/>
      <c r="BV245" s="712"/>
      <c r="BW245" s="62"/>
      <c r="BX245" s="712"/>
    </row>
    <row r="246" spans="2:76" x14ac:dyDescent="0.45">
      <c r="B246" s="63"/>
      <c r="C246" s="62"/>
      <c r="D246" s="62"/>
      <c r="E246" s="62"/>
      <c r="F246" s="62"/>
      <c r="G246" s="64"/>
      <c r="H246" s="64"/>
      <c r="I246" s="65"/>
      <c r="J246" s="66"/>
      <c r="K246" s="75"/>
      <c r="L246" s="79"/>
      <c r="M246" s="84"/>
      <c r="N246" s="65"/>
      <c r="O246" s="62"/>
      <c r="P246" s="712"/>
      <c r="Q246" s="62"/>
      <c r="R246" s="712"/>
      <c r="S246" s="62"/>
      <c r="T246" s="712"/>
      <c r="U246" s="62"/>
      <c r="V246" s="712"/>
      <c r="W246" s="62"/>
      <c r="X246" s="712"/>
      <c r="Y246" s="191"/>
      <c r="Z246" s="801"/>
      <c r="AA246" s="62"/>
      <c r="AB246" s="712"/>
      <c r="AC246" s="62"/>
      <c r="AD246" s="712"/>
      <c r="AE246" s="62"/>
      <c r="AF246" s="712"/>
      <c r="AG246" s="62"/>
      <c r="AH246" s="712"/>
      <c r="AI246" s="62"/>
      <c r="AJ246" s="712"/>
      <c r="AK246" s="62"/>
      <c r="AL246" s="712"/>
      <c r="AM246" s="62"/>
      <c r="AN246" s="712"/>
      <c r="AO246" s="62"/>
      <c r="AP246" s="712"/>
      <c r="AQ246" s="62"/>
      <c r="AR246" s="712"/>
      <c r="AS246" s="62"/>
      <c r="AT246" s="712"/>
      <c r="AU246" s="62"/>
      <c r="AV246" s="712"/>
      <c r="AW246" s="62"/>
      <c r="AX246" s="712"/>
      <c r="AY246" s="62"/>
      <c r="AZ246" s="712"/>
      <c r="BA246" s="62"/>
      <c r="BB246" s="712"/>
      <c r="BC246" s="62"/>
      <c r="BD246" s="712"/>
      <c r="BE246" s="62"/>
      <c r="BF246" s="712"/>
      <c r="BG246" s="62"/>
      <c r="BH246" s="712"/>
      <c r="BI246" s="62"/>
      <c r="BJ246" s="712"/>
      <c r="BK246" s="62"/>
      <c r="BL246" s="712"/>
      <c r="BM246" s="62"/>
      <c r="BN246" s="712"/>
      <c r="BO246" s="62"/>
      <c r="BP246" s="712"/>
      <c r="BQ246" s="62"/>
      <c r="BR246" s="712"/>
      <c r="BS246" s="62"/>
      <c r="BT246" s="712"/>
      <c r="BU246" s="62"/>
      <c r="BV246" s="712"/>
      <c r="BW246" s="62"/>
      <c r="BX246" s="712"/>
    </row>
    <row r="247" spans="2:76" x14ac:dyDescent="0.45">
      <c r="B247" s="63"/>
      <c r="C247" s="62"/>
      <c r="D247" s="62"/>
      <c r="E247" s="62"/>
      <c r="F247" s="62"/>
      <c r="G247" s="64"/>
      <c r="H247" s="64"/>
      <c r="I247" s="65"/>
      <c r="J247" s="66"/>
      <c r="K247" s="75"/>
      <c r="L247" s="79"/>
      <c r="M247" s="84"/>
      <c r="N247" s="65"/>
      <c r="O247" s="62"/>
      <c r="P247" s="712"/>
      <c r="Q247" s="62"/>
      <c r="R247" s="712"/>
      <c r="S247" s="62"/>
      <c r="T247" s="712"/>
      <c r="U247" s="62"/>
      <c r="V247" s="712"/>
      <c r="W247" s="62"/>
      <c r="X247" s="712"/>
      <c r="Y247" s="191"/>
      <c r="Z247" s="801"/>
      <c r="AA247" s="62"/>
      <c r="AB247" s="712"/>
      <c r="AC247" s="62"/>
      <c r="AD247" s="712"/>
      <c r="AE247" s="62"/>
      <c r="AF247" s="712"/>
      <c r="AG247" s="62"/>
      <c r="AH247" s="712"/>
      <c r="AI247" s="62"/>
      <c r="AJ247" s="712"/>
      <c r="AK247" s="62"/>
      <c r="AL247" s="712"/>
      <c r="AM247" s="62"/>
      <c r="AN247" s="712"/>
      <c r="AO247" s="62"/>
      <c r="AP247" s="712"/>
      <c r="AQ247" s="62"/>
      <c r="AR247" s="712"/>
      <c r="AS247" s="62"/>
      <c r="AT247" s="712"/>
      <c r="AU247" s="62"/>
      <c r="AV247" s="712"/>
      <c r="AW247" s="62"/>
      <c r="AX247" s="712"/>
      <c r="AY247" s="62"/>
      <c r="AZ247" s="712"/>
      <c r="BA247" s="62"/>
      <c r="BB247" s="712"/>
      <c r="BC247" s="62"/>
      <c r="BD247" s="712"/>
      <c r="BE247" s="62"/>
      <c r="BF247" s="712"/>
      <c r="BG247" s="62"/>
      <c r="BH247" s="712"/>
      <c r="BI247" s="62"/>
      <c r="BJ247" s="712"/>
      <c r="BK247" s="62"/>
      <c r="BL247" s="712"/>
      <c r="BM247" s="62"/>
      <c r="BN247" s="712"/>
      <c r="BO247" s="62"/>
      <c r="BP247" s="712"/>
      <c r="BQ247" s="62"/>
      <c r="BR247" s="712"/>
      <c r="BS247" s="62"/>
      <c r="BT247" s="712"/>
      <c r="BU247" s="62"/>
      <c r="BV247" s="712"/>
      <c r="BW247" s="62"/>
      <c r="BX247" s="712"/>
    </row>
    <row r="248" spans="2:76" x14ac:dyDescent="0.45">
      <c r="B248" s="63"/>
      <c r="C248" s="62"/>
      <c r="D248" s="62"/>
      <c r="E248" s="62"/>
      <c r="F248" s="62"/>
      <c r="G248" s="64"/>
      <c r="H248" s="64"/>
      <c r="I248" s="65"/>
      <c r="J248" s="66"/>
      <c r="K248" s="75"/>
      <c r="L248" s="79"/>
      <c r="M248" s="84"/>
      <c r="N248" s="65"/>
      <c r="O248" s="62"/>
      <c r="P248" s="712"/>
      <c r="Q248" s="62"/>
      <c r="R248" s="712"/>
      <c r="S248" s="62"/>
      <c r="T248" s="712"/>
      <c r="U248" s="62"/>
      <c r="V248" s="712"/>
      <c r="W248" s="62"/>
      <c r="X248" s="712"/>
      <c r="Y248" s="191"/>
      <c r="Z248" s="801"/>
      <c r="AA248" s="62"/>
      <c r="AB248" s="712"/>
      <c r="AC248" s="62"/>
      <c r="AD248" s="712"/>
      <c r="AE248" s="62"/>
      <c r="AF248" s="712"/>
      <c r="AG248" s="62"/>
      <c r="AH248" s="712"/>
      <c r="AI248" s="62"/>
      <c r="AJ248" s="712"/>
      <c r="AK248" s="62"/>
      <c r="AL248" s="712"/>
      <c r="AM248" s="62"/>
      <c r="AN248" s="712"/>
      <c r="AO248" s="62"/>
      <c r="AP248" s="712"/>
      <c r="AQ248" s="62"/>
      <c r="AR248" s="712"/>
      <c r="AS248" s="62"/>
      <c r="AT248" s="712"/>
      <c r="AU248" s="62"/>
      <c r="AV248" s="712"/>
      <c r="AW248" s="62"/>
      <c r="AX248" s="712"/>
      <c r="AY248" s="62"/>
      <c r="AZ248" s="712"/>
      <c r="BA248" s="62"/>
      <c r="BB248" s="712"/>
      <c r="BC248" s="62"/>
      <c r="BD248" s="712"/>
      <c r="BE248" s="62"/>
      <c r="BF248" s="712"/>
      <c r="BG248" s="62"/>
      <c r="BH248" s="712"/>
      <c r="BI248" s="62"/>
      <c r="BJ248" s="712"/>
      <c r="BK248" s="62"/>
      <c r="BL248" s="712"/>
      <c r="BM248" s="62"/>
      <c r="BN248" s="712"/>
      <c r="BO248" s="62"/>
      <c r="BP248" s="712"/>
      <c r="BQ248" s="62"/>
      <c r="BR248" s="712"/>
      <c r="BS248" s="62"/>
      <c r="BT248" s="712"/>
      <c r="BU248" s="62"/>
      <c r="BV248" s="712"/>
      <c r="BW248" s="62"/>
      <c r="BX248" s="712"/>
    </row>
    <row r="249" spans="2:76" x14ac:dyDescent="0.45">
      <c r="B249" s="63"/>
      <c r="C249" s="62"/>
      <c r="D249" s="62"/>
      <c r="E249" s="62"/>
      <c r="F249" s="62"/>
      <c r="G249" s="64"/>
      <c r="H249" s="64"/>
      <c r="I249" s="65"/>
      <c r="J249" s="66"/>
      <c r="K249" s="75"/>
      <c r="L249" s="79"/>
      <c r="M249" s="84"/>
      <c r="N249" s="65"/>
      <c r="O249" s="62"/>
      <c r="P249" s="712"/>
      <c r="Q249" s="62"/>
      <c r="R249" s="712"/>
      <c r="S249" s="62"/>
      <c r="T249" s="712"/>
      <c r="U249" s="62"/>
      <c r="V249" s="712"/>
      <c r="W249" s="62"/>
      <c r="X249" s="712"/>
      <c r="Y249" s="191"/>
      <c r="Z249" s="801"/>
      <c r="AA249" s="62"/>
      <c r="AB249" s="712"/>
      <c r="AC249" s="62"/>
      <c r="AD249" s="712"/>
      <c r="AE249" s="62"/>
      <c r="AF249" s="712"/>
      <c r="AG249" s="62"/>
      <c r="AH249" s="712"/>
      <c r="AI249" s="62"/>
      <c r="AJ249" s="712"/>
      <c r="AK249" s="62"/>
      <c r="AL249" s="712"/>
      <c r="AM249" s="62"/>
      <c r="AN249" s="712"/>
      <c r="AO249" s="62"/>
      <c r="AP249" s="712"/>
      <c r="AQ249" s="62"/>
      <c r="AR249" s="712"/>
      <c r="AS249" s="62"/>
      <c r="AT249" s="712"/>
      <c r="AU249" s="62"/>
      <c r="AV249" s="712"/>
      <c r="AW249" s="62"/>
      <c r="AX249" s="712"/>
      <c r="AY249" s="62"/>
      <c r="AZ249" s="712"/>
      <c r="BA249" s="62"/>
      <c r="BB249" s="712"/>
      <c r="BC249" s="62"/>
      <c r="BD249" s="712"/>
      <c r="BE249" s="62"/>
      <c r="BF249" s="712"/>
      <c r="BG249" s="62"/>
      <c r="BH249" s="712"/>
      <c r="BI249" s="62"/>
      <c r="BJ249" s="712"/>
      <c r="BK249" s="62"/>
      <c r="BL249" s="712"/>
      <c r="BM249" s="62"/>
      <c r="BN249" s="712"/>
      <c r="BO249" s="62"/>
      <c r="BP249" s="712"/>
      <c r="BQ249" s="62"/>
      <c r="BR249" s="712"/>
      <c r="BS249" s="62"/>
      <c r="BT249" s="712"/>
      <c r="BU249" s="62"/>
      <c r="BV249" s="712"/>
      <c r="BW249" s="62"/>
      <c r="BX249" s="712"/>
    </row>
    <row r="250" spans="2:76" x14ac:dyDescent="0.45">
      <c r="B250" s="63"/>
      <c r="C250" s="62"/>
      <c r="D250" s="62"/>
      <c r="E250" s="62"/>
      <c r="F250" s="62"/>
      <c r="G250" s="64"/>
      <c r="H250" s="64"/>
      <c r="I250" s="65"/>
      <c r="J250" s="66"/>
      <c r="K250" s="75"/>
      <c r="L250" s="79"/>
      <c r="M250" s="84"/>
      <c r="N250" s="65"/>
      <c r="O250" s="62"/>
      <c r="P250" s="712"/>
      <c r="Q250" s="62"/>
      <c r="R250" s="712"/>
      <c r="S250" s="62"/>
      <c r="T250" s="712"/>
      <c r="U250" s="62"/>
      <c r="V250" s="712"/>
      <c r="W250" s="62"/>
      <c r="X250" s="712"/>
      <c r="Y250" s="191"/>
      <c r="Z250" s="801"/>
      <c r="AA250" s="62"/>
      <c r="AB250" s="712"/>
      <c r="AC250" s="62"/>
      <c r="AD250" s="712"/>
      <c r="AE250" s="62"/>
      <c r="AF250" s="712"/>
      <c r="AG250" s="62"/>
      <c r="AH250" s="712"/>
      <c r="AI250" s="62"/>
      <c r="AJ250" s="712"/>
      <c r="AK250" s="62"/>
      <c r="AL250" s="712"/>
      <c r="AM250" s="62"/>
      <c r="AN250" s="712"/>
      <c r="AO250" s="62"/>
      <c r="AP250" s="712"/>
      <c r="AQ250" s="62"/>
      <c r="AR250" s="712"/>
      <c r="AS250" s="62"/>
      <c r="AT250" s="712"/>
      <c r="AU250" s="62"/>
      <c r="AV250" s="712"/>
      <c r="AW250" s="62"/>
      <c r="AX250" s="712"/>
      <c r="AY250" s="62"/>
      <c r="AZ250" s="712"/>
      <c r="BA250" s="62"/>
      <c r="BB250" s="712"/>
      <c r="BC250" s="62"/>
      <c r="BD250" s="712"/>
      <c r="BE250" s="62"/>
      <c r="BF250" s="712"/>
      <c r="BG250" s="62"/>
      <c r="BH250" s="712"/>
      <c r="BI250" s="62"/>
      <c r="BJ250" s="712"/>
      <c r="BK250" s="62"/>
      <c r="BL250" s="712"/>
      <c r="BM250" s="62"/>
      <c r="BN250" s="712"/>
      <c r="BO250" s="62"/>
      <c r="BP250" s="712"/>
      <c r="BQ250" s="62"/>
      <c r="BR250" s="712"/>
      <c r="BS250" s="62"/>
      <c r="BT250" s="712"/>
      <c r="BU250" s="62"/>
      <c r="BV250" s="712"/>
      <c r="BW250" s="62"/>
      <c r="BX250" s="712"/>
    </row>
    <row r="251" spans="2:76" ht="26" x14ac:dyDescent="0.45">
      <c r="B251" s="63"/>
      <c r="C251" s="62"/>
      <c r="D251" s="62"/>
      <c r="E251" s="62"/>
      <c r="F251" s="62"/>
      <c r="G251" s="64"/>
      <c r="H251" s="64"/>
      <c r="I251" s="65"/>
      <c r="J251" s="66"/>
      <c r="K251" s="75"/>
      <c r="L251" s="79"/>
      <c r="M251" s="84"/>
      <c r="N251" s="65"/>
      <c r="O251" s="62"/>
      <c r="P251" s="712"/>
      <c r="Q251" s="62"/>
      <c r="R251" s="712"/>
      <c r="S251" s="62"/>
      <c r="T251" s="712"/>
      <c r="U251" s="62"/>
      <c r="V251" s="712"/>
      <c r="W251" s="62"/>
      <c r="X251" s="712"/>
      <c r="Y251" s="191"/>
      <c r="Z251" s="801"/>
      <c r="AA251" s="62"/>
      <c r="AB251" s="712"/>
      <c r="AC251" s="62"/>
      <c r="AD251" s="712"/>
      <c r="AE251" s="62"/>
      <c r="AF251" s="712"/>
      <c r="AG251" s="62"/>
      <c r="AH251" s="712"/>
      <c r="AI251" s="62"/>
      <c r="AJ251" s="712"/>
      <c r="AK251" s="62"/>
      <c r="AL251" s="712"/>
      <c r="AM251" s="62"/>
      <c r="AN251" s="712"/>
      <c r="AO251" s="62"/>
      <c r="AP251" s="712"/>
      <c r="AQ251" s="62"/>
      <c r="AR251" s="712"/>
      <c r="AS251" s="62"/>
      <c r="AT251" s="712"/>
      <c r="AU251" s="62"/>
      <c r="AV251" s="712"/>
      <c r="AW251" s="62"/>
      <c r="AX251" s="712"/>
      <c r="AY251" s="62"/>
      <c r="AZ251" s="712"/>
      <c r="BA251" s="62"/>
      <c r="BB251" s="712"/>
      <c r="BC251" s="62"/>
      <c r="BD251" s="712"/>
      <c r="BE251" s="62"/>
      <c r="BF251" s="712"/>
      <c r="BG251" s="62"/>
      <c r="BH251" s="712"/>
      <c r="BI251" s="62"/>
      <c r="BJ251" s="712"/>
      <c r="BK251" s="62"/>
      <c r="BL251" s="712"/>
      <c r="BM251" s="62"/>
      <c r="BN251" s="712"/>
      <c r="BO251" s="62" ph="1"/>
      <c r="BP251" s="712" ph="1"/>
      <c r="BQ251" s="62"/>
      <c r="BR251" s="712"/>
      <c r="BS251" s="62"/>
      <c r="BT251" s="712"/>
      <c r="BU251" s="62"/>
      <c r="BV251" s="712"/>
      <c r="BW251" s="62"/>
      <c r="BX251" s="712"/>
    </row>
    <row r="252" spans="2:76" x14ac:dyDescent="0.45">
      <c r="B252" s="63"/>
      <c r="C252" s="62"/>
      <c r="D252" s="62"/>
      <c r="E252" s="62"/>
      <c r="F252" s="62"/>
      <c r="G252" s="64"/>
      <c r="H252" s="64"/>
      <c r="I252" s="65"/>
      <c r="J252" s="66"/>
      <c r="K252" s="75"/>
      <c r="L252" s="79"/>
      <c r="M252" s="84"/>
      <c r="N252" s="65"/>
      <c r="O252" s="62"/>
      <c r="P252" s="712"/>
      <c r="Q252" s="62"/>
      <c r="R252" s="712"/>
      <c r="S252" s="62"/>
      <c r="T252" s="712"/>
      <c r="U252" s="62"/>
      <c r="V252" s="712"/>
      <c r="W252" s="62"/>
      <c r="X252" s="712"/>
      <c r="Y252" s="191"/>
      <c r="Z252" s="801"/>
      <c r="AA252" s="62"/>
      <c r="AB252" s="712"/>
      <c r="AC252" s="62"/>
      <c r="AD252" s="712"/>
      <c r="AE252" s="62"/>
      <c r="AF252" s="712"/>
      <c r="AG252" s="62"/>
      <c r="AH252" s="712"/>
      <c r="AI252" s="62"/>
      <c r="AJ252" s="712"/>
      <c r="AK252" s="62"/>
      <c r="AL252" s="712"/>
      <c r="AM252" s="62"/>
      <c r="AN252" s="712"/>
      <c r="AO252" s="62"/>
      <c r="AP252" s="712"/>
      <c r="AQ252" s="62"/>
      <c r="AR252" s="712"/>
      <c r="AS252" s="62"/>
      <c r="AT252" s="712"/>
      <c r="AU252" s="62"/>
      <c r="AV252" s="712"/>
      <c r="AW252" s="62"/>
      <c r="AX252" s="712"/>
      <c r="AY252" s="62"/>
      <c r="AZ252" s="712"/>
      <c r="BA252" s="62"/>
      <c r="BB252" s="712"/>
      <c r="BC252" s="62"/>
      <c r="BD252" s="712"/>
      <c r="BE252" s="62"/>
      <c r="BF252" s="712"/>
      <c r="BG252" s="62"/>
      <c r="BH252" s="712"/>
      <c r="BI252" s="62"/>
      <c r="BJ252" s="712"/>
      <c r="BK252" s="62"/>
      <c r="BL252" s="712"/>
      <c r="BM252" s="62"/>
      <c r="BN252" s="712"/>
      <c r="BO252" s="62"/>
      <c r="BP252" s="712"/>
      <c r="BQ252" s="62"/>
      <c r="BR252" s="712"/>
      <c r="BS252" s="62"/>
      <c r="BT252" s="712"/>
      <c r="BU252" s="62"/>
      <c r="BV252" s="712"/>
      <c r="BW252" s="62"/>
      <c r="BX252" s="712"/>
    </row>
    <row r="253" spans="2:76" ht="26" x14ac:dyDescent="0.45">
      <c r="B253" s="63"/>
      <c r="C253" s="62"/>
      <c r="D253" s="62"/>
      <c r="E253" s="62"/>
      <c r="F253" s="62"/>
      <c r="G253" s="64"/>
      <c r="H253" s="64"/>
      <c r="I253" s="65"/>
      <c r="J253" s="66"/>
      <c r="K253" s="75"/>
      <c r="L253" s="79"/>
      <c r="M253" s="84"/>
      <c r="N253" s="65"/>
      <c r="O253" s="62"/>
      <c r="P253" s="712"/>
      <c r="Q253" s="62"/>
      <c r="R253" s="712"/>
      <c r="S253" s="62"/>
      <c r="T253" s="712"/>
      <c r="U253" s="62"/>
      <c r="V253" s="712"/>
      <c r="W253" s="62"/>
      <c r="X253" s="712"/>
      <c r="Y253" s="191"/>
      <c r="Z253" s="801"/>
      <c r="AA253" s="62"/>
      <c r="AB253" s="712"/>
      <c r="AC253" s="62"/>
      <c r="AD253" s="712"/>
      <c r="AE253" s="62"/>
      <c r="AF253" s="712"/>
      <c r="AG253" s="62"/>
      <c r="AH253" s="712"/>
      <c r="AI253" s="62"/>
      <c r="AJ253" s="712"/>
      <c r="AK253" s="62"/>
      <c r="AL253" s="712"/>
      <c r="AM253" s="62"/>
      <c r="AN253" s="712"/>
      <c r="AO253" s="62"/>
      <c r="AP253" s="712"/>
      <c r="AQ253" s="62"/>
      <c r="AR253" s="712"/>
      <c r="AS253" s="62"/>
      <c r="AT253" s="712"/>
      <c r="AU253" s="62"/>
      <c r="AV253" s="712"/>
      <c r="AW253" s="62"/>
      <c r="AX253" s="712"/>
      <c r="AY253" s="62"/>
      <c r="AZ253" s="712"/>
      <c r="BA253" s="62"/>
      <c r="BB253" s="712"/>
      <c r="BC253" s="62"/>
      <c r="BD253" s="712"/>
      <c r="BE253" s="62"/>
      <c r="BF253" s="712"/>
      <c r="BG253" s="62"/>
      <c r="BH253" s="712"/>
      <c r="BI253" s="62"/>
      <c r="BJ253" s="712"/>
      <c r="BK253" s="62"/>
      <c r="BL253" s="712"/>
      <c r="BM253" s="62"/>
      <c r="BN253" s="712"/>
      <c r="BO253" s="62" ph="1"/>
      <c r="BP253" s="712" ph="1"/>
      <c r="BQ253" s="62"/>
      <c r="BR253" s="712"/>
      <c r="BS253" s="62"/>
      <c r="BT253" s="712"/>
      <c r="BU253" s="62"/>
      <c r="BV253" s="712"/>
      <c r="BW253" s="62"/>
      <c r="BX253" s="712"/>
    </row>
    <row r="254" spans="2:76" x14ac:dyDescent="0.45">
      <c r="B254" s="63"/>
      <c r="C254" s="62"/>
      <c r="D254" s="62"/>
      <c r="E254" s="62"/>
      <c r="F254" s="62"/>
      <c r="G254" s="64"/>
      <c r="H254" s="64"/>
      <c r="I254" s="65"/>
      <c r="J254" s="66"/>
      <c r="K254" s="75"/>
      <c r="L254" s="79"/>
      <c r="M254" s="84"/>
      <c r="N254" s="65"/>
      <c r="O254" s="62"/>
      <c r="P254" s="712"/>
      <c r="Q254" s="62"/>
      <c r="R254" s="712"/>
      <c r="S254" s="62"/>
      <c r="T254" s="712"/>
      <c r="U254" s="62"/>
      <c r="V254" s="712"/>
      <c r="W254" s="62"/>
      <c r="X254" s="712"/>
      <c r="Y254" s="191"/>
      <c r="Z254" s="801"/>
      <c r="AA254" s="62"/>
      <c r="AB254" s="712"/>
      <c r="AC254" s="62"/>
      <c r="AD254" s="712"/>
      <c r="AE254" s="62"/>
      <c r="AF254" s="712"/>
      <c r="AG254" s="62"/>
      <c r="AH254" s="712"/>
      <c r="AI254" s="62"/>
      <c r="AJ254" s="712"/>
      <c r="AK254" s="62"/>
      <c r="AL254" s="712"/>
      <c r="AM254" s="62"/>
      <c r="AN254" s="712"/>
      <c r="AO254" s="62"/>
      <c r="AP254" s="712"/>
      <c r="AQ254" s="62"/>
      <c r="AR254" s="712"/>
      <c r="AS254" s="62"/>
      <c r="AT254" s="712"/>
      <c r="AU254" s="62"/>
      <c r="AV254" s="712"/>
      <c r="AW254" s="62"/>
      <c r="AX254" s="712"/>
      <c r="AY254" s="62"/>
      <c r="AZ254" s="712"/>
      <c r="BA254" s="62"/>
      <c r="BB254" s="712"/>
      <c r="BC254" s="62"/>
      <c r="BD254" s="712"/>
      <c r="BE254" s="62"/>
      <c r="BF254" s="712"/>
      <c r="BG254" s="62"/>
      <c r="BH254" s="712"/>
      <c r="BI254" s="62"/>
      <c r="BJ254" s="712"/>
      <c r="BK254" s="62"/>
      <c r="BL254" s="712"/>
      <c r="BM254" s="62"/>
      <c r="BN254" s="712"/>
      <c r="BO254" s="62"/>
      <c r="BP254" s="712"/>
      <c r="BQ254" s="62"/>
      <c r="BR254" s="712"/>
      <c r="BS254" s="62"/>
      <c r="BT254" s="712"/>
      <c r="BU254" s="62"/>
      <c r="BV254" s="712"/>
      <c r="BW254" s="62"/>
      <c r="BX254" s="712"/>
    </row>
    <row r="255" spans="2:76" ht="26" x14ac:dyDescent="0.45">
      <c r="B255" s="63"/>
      <c r="C255" s="62"/>
      <c r="D255" s="62"/>
      <c r="E255" s="62"/>
      <c r="F255" s="62"/>
      <c r="G255" s="64"/>
      <c r="H255" s="64"/>
      <c r="I255" s="65"/>
      <c r="J255" s="66"/>
      <c r="K255" s="75"/>
      <c r="L255" s="79"/>
      <c r="M255" s="84"/>
      <c r="N255" s="65"/>
      <c r="O255" s="62"/>
      <c r="P255" s="712"/>
      <c r="Q255" s="62"/>
      <c r="R255" s="712"/>
      <c r="S255" s="62"/>
      <c r="T255" s="712"/>
      <c r="U255" s="62"/>
      <c r="V255" s="712"/>
      <c r="W255" s="62"/>
      <c r="X255" s="712"/>
      <c r="Y255" s="191"/>
      <c r="Z255" s="801"/>
      <c r="AA255" s="62"/>
      <c r="AB255" s="712"/>
      <c r="AC255" s="62"/>
      <c r="AD255" s="712"/>
      <c r="AE255" s="62"/>
      <c r="AF255" s="712"/>
      <c r="AG255" s="62"/>
      <c r="AH255" s="712"/>
      <c r="AI255" s="62"/>
      <c r="AJ255" s="712"/>
      <c r="AK255" s="62"/>
      <c r="AL255" s="712"/>
      <c r="AM255" s="62"/>
      <c r="AN255" s="712"/>
      <c r="AO255" s="62"/>
      <c r="AP255" s="712"/>
      <c r="AQ255" s="62"/>
      <c r="AR255" s="712"/>
      <c r="AS255" s="62"/>
      <c r="AT255" s="712"/>
      <c r="AU255" s="62"/>
      <c r="AV255" s="712"/>
      <c r="AW255" s="62"/>
      <c r="AX255" s="712"/>
      <c r="AY255" s="62"/>
      <c r="AZ255" s="712"/>
      <c r="BA255" s="62"/>
      <c r="BB255" s="712"/>
      <c r="BC255" s="62"/>
      <c r="BD255" s="712"/>
      <c r="BE255" s="62"/>
      <c r="BF255" s="712"/>
      <c r="BG255" s="62"/>
      <c r="BH255" s="712"/>
      <c r="BI255" s="62"/>
      <c r="BJ255" s="712"/>
      <c r="BK255" s="62"/>
      <c r="BL255" s="712"/>
      <c r="BM255" s="62"/>
      <c r="BN255" s="712"/>
      <c r="BO255" s="62" ph="1"/>
      <c r="BP255" s="712" ph="1"/>
      <c r="BQ255" s="62"/>
      <c r="BR255" s="712"/>
      <c r="BS255" s="62"/>
      <c r="BT255" s="712"/>
      <c r="BU255" s="62"/>
      <c r="BV255" s="712"/>
      <c r="BW255" s="62"/>
      <c r="BX255" s="712"/>
    </row>
    <row r="256" spans="2:76" x14ac:dyDescent="0.45">
      <c r="B256" s="63"/>
      <c r="C256" s="62"/>
      <c r="D256" s="62"/>
      <c r="E256" s="62"/>
      <c r="F256" s="62"/>
      <c r="G256" s="64"/>
      <c r="H256" s="64"/>
      <c r="I256" s="65"/>
      <c r="J256" s="66"/>
      <c r="K256" s="75"/>
      <c r="L256" s="79"/>
      <c r="M256" s="84"/>
      <c r="N256" s="65"/>
      <c r="O256" s="62"/>
      <c r="P256" s="712"/>
      <c r="Q256" s="62"/>
      <c r="R256" s="712"/>
      <c r="S256" s="62"/>
      <c r="T256" s="712"/>
      <c r="U256" s="62"/>
      <c r="V256" s="712"/>
      <c r="W256" s="62"/>
      <c r="X256" s="712"/>
      <c r="Y256" s="191"/>
      <c r="Z256" s="801"/>
      <c r="AA256" s="62"/>
      <c r="AB256" s="712"/>
      <c r="AC256" s="62"/>
      <c r="AD256" s="712"/>
      <c r="AE256" s="62"/>
      <c r="AF256" s="712"/>
      <c r="AG256" s="62"/>
      <c r="AH256" s="712"/>
      <c r="AI256" s="62"/>
      <c r="AJ256" s="712"/>
      <c r="AK256" s="62"/>
      <c r="AL256" s="712"/>
      <c r="AM256" s="62"/>
      <c r="AN256" s="712"/>
      <c r="AO256" s="62"/>
      <c r="AP256" s="712"/>
      <c r="AQ256" s="62"/>
      <c r="AR256" s="712"/>
      <c r="AS256" s="62"/>
      <c r="AT256" s="712"/>
      <c r="AU256" s="62"/>
      <c r="AV256" s="712"/>
      <c r="AW256" s="62"/>
      <c r="AX256" s="712"/>
      <c r="AY256" s="62"/>
      <c r="AZ256" s="712"/>
      <c r="BA256" s="62"/>
      <c r="BB256" s="712"/>
      <c r="BC256" s="62"/>
      <c r="BD256" s="712"/>
      <c r="BE256" s="62"/>
      <c r="BF256" s="712"/>
      <c r="BG256" s="62"/>
      <c r="BH256" s="712"/>
      <c r="BI256" s="62"/>
      <c r="BJ256" s="712"/>
      <c r="BK256" s="62"/>
      <c r="BL256" s="712"/>
      <c r="BM256" s="62"/>
      <c r="BN256" s="712"/>
      <c r="BO256" s="62"/>
      <c r="BP256" s="712"/>
      <c r="BQ256" s="62"/>
      <c r="BR256" s="712"/>
      <c r="BS256" s="62"/>
      <c r="BT256" s="712"/>
      <c r="BU256" s="62"/>
      <c r="BV256" s="712"/>
      <c r="BW256" s="62"/>
      <c r="BX256" s="712"/>
    </row>
    <row r="257" spans="2:76" x14ac:dyDescent="0.45">
      <c r="B257" s="63"/>
      <c r="C257" s="62"/>
      <c r="D257" s="62"/>
      <c r="E257" s="62"/>
      <c r="F257" s="62"/>
      <c r="G257" s="64"/>
      <c r="H257" s="64"/>
      <c r="I257" s="65"/>
      <c r="J257" s="66"/>
      <c r="K257" s="75"/>
      <c r="L257" s="79"/>
      <c r="M257" s="84"/>
      <c r="N257" s="65"/>
      <c r="O257" s="62"/>
      <c r="P257" s="712"/>
      <c r="Q257" s="62"/>
      <c r="R257" s="712"/>
      <c r="S257" s="62"/>
      <c r="T257" s="712"/>
      <c r="U257" s="62"/>
      <c r="V257" s="712"/>
      <c r="W257" s="62"/>
      <c r="X257" s="712"/>
      <c r="Y257" s="191"/>
      <c r="Z257" s="801"/>
      <c r="AA257" s="62"/>
      <c r="AB257" s="712"/>
      <c r="AC257" s="62"/>
      <c r="AD257" s="712"/>
      <c r="AE257" s="62"/>
      <c r="AF257" s="712"/>
      <c r="AG257" s="62"/>
      <c r="AH257" s="712"/>
      <c r="AI257" s="62"/>
      <c r="AJ257" s="712"/>
      <c r="AK257" s="62"/>
      <c r="AL257" s="712"/>
      <c r="AM257" s="62"/>
      <c r="AN257" s="712"/>
      <c r="AO257" s="62"/>
      <c r="AP257" s="712"/>
      <c r="AQ257" s="62"/>
      <c r="AR257" s="712"/>
      <c r="AS257" s="62"/>
      <c r="AT257" s="712"/>
      <c r="AU257" s="62"/>
      <c r="AV257" s="712"/>
      <c r="AW257" s="62"/>
      <c r="AX257" s="712"/>
      <c r="AY257" s="62"/>
      <c r="AZ257" s="712"/>
      <c r="BA257" s="62"/>
      <c r="BB257" s="712"/>
      <c r="BC257" s="62"/>
      <c r="BD257" s="712"/>
      <c r="BE257" s="62"/>
      <c r="BF257" s="712"/>
      <c r="BG257" s="62"/>
      <c r="BH257" s="712"/>
      <c r="BI257" s="62"/>
      <c r="BJ257" s="712"/>
      <c r="BK257" s="62"/>
      <c r="BL257" s="712"/>
      <c r="BM257" s="62"/>
      <c r="BN257" s="712"/>
      <c r="BO257" s="62"/>
      <c r="BP257" s="712"/>
      <c r="BQ257" s="62"/>
      <c r="BR257" s="712"/>
      <c r="BS257" s="62"/>
      <c r="BT257" s="712"/>
      <c r="BU257" s="62"/>
      <c r="BV257" s="712"/>
      <c r="BW257" s="62"/>
      <c r="BX257" s="712"/>
    </row>
    <row r="258" spans="2:76" x14ac:dyDescent="0.45">
      <c r="B258" s="63"/>
      <c r="C258" s="62"/>
      <c r="D258" s="62"/>
      <c r="E258" s="62"/>
      <c r="F258" s="62"/>
      <c r="G258" s="64"/>
      <c r="H258" s="64"/>
      <c r="I258" s="65"/>
      <c r="J258" s="66"/>
      <c r="K258" s="75"/>
      <c r="L258" s="79"/>
      <c r="M258" s="84"/>
      <c r="N258" s="65"/>
      <c r="O258" s="62"/>
      <c r="P258" s="712"/>
      <c r="Q258" s="62"/>
      <c r="R258" s="712"/>
      <c r="S258" s="62"/>
      <c r="T258" s="712"/>
      <c r="U258" s="62"/>
      <c r="V258" s="712"/>
      <c r="W258" s="62"/>
      <c r="X258" s="712"/>
      <c r="Y258" s="191"/>
      <c r="Z258" s="801"/>
      <c r="AA258" s="62"/>
      <c r="AB258" s="712"/>
      <c r="AC258" s="62"/>
      <c r="AD258" s="712"/>
      <c r="AE258" s="62"/>
      <c r="AF258" s="712"/>
      <c r="AG258" s="62"/>
      <c r="AH258" s="712"/>
      <c r="AI258" s="62"/>
      <c r="AJ258" s="712"/>
      <c r="AK258" s="62"/>
      <c r="AL258" s="712"/>
      <c r="AM258" s="62"/>
      <c r="AN258" s="712"/>
      <c r="AO258" s="62"/>
      <c r="AP258" s="712"/>
      <c r="AQ258" s="62"/>
      <c r="AR258" s="712"/>
      <c r="AS258" s="62"/>
      <c r="AT258" s="712"/>
      <c r="AU258" s="62"/>
      <c r="AV258" s="712"/>
      <c r="AW258" s="62"/>
      <c r="AX258" s="712"/>
      <c r="AY258" s="62"/>
      <c r="AZ258" s="712"/>
      <c r="BA258" s="62"/>
      <c r="BB258" s="712"/>
      <c r="BC258" s="62"/>
      <c r="BD258" s="712"/>
      <c r="BE258" s="62"/>
      <c r="BF258" s="712"/>
      <c r="BG258" s="62"/>
      <c r="BH258" s="712"/>
      <c r="BI258" s="62"/>
      <c r="BJ258" s="712"/>
      <c r="BK258" s="62"/>
      <c r="BL258" s="712"/>
      <c r="BM258" s="62"/>
      <c r="BN258" s="712"/>
      <c r="BO258" s="62"/>
      <c r="BP258" s="712"/>
      <c r="BQ258" s="62"/>
      <c r="BR258" s="712"/>
      <c r="BS258" s="62"/>
      <c r="BT258" s="712"/>
      <c r="BU258" s="62"/>
      <c r="BV258" s="712"/>
      <c r="BW258" s="62"/>
      <c r="BX258" s="712"/>
    </row>
    <row r="259" spans="2:76" x14ac:dyDescent="0.45">
      <c r="B259" s="63"/>
      <c r="C259" s="62"/>
      <c r="D259" s="62"/>
      <c r="E259" s="62"/>
      <c r="F259" s="62"/>
      <c r="G259" s="64"/>
      <c r="H259" s="64"/>
      <c r="I259" s="65"/>
      <c r="J259" s="66"/>
      <c r="K259" s="75"/>
      <c r="L259" s="79"/>
      <c r="M259" s="84"/>
      <c r="N259" s="65"/>
      <c r="O259" s="62"/>
      <c r="P259" s="712"/>
      <c r="Q259" s="62"/>
      <c r="R259" s="712"/>
      <c r="S259" s="62"/>
      <c r="T259" s="712"/>
      <c r="U259" s="62"/>
      <c r="V259" s="712"/>
      <c r="W259" s="62"/>
      <c r="X259" s="712"/>
      <c r="Y259" s="191"/>
      <c r="Z259" s="801"/>
      <c r="AA259" s="62"/>
      <c r="AB259" s="712"/>
      <c r="AC259" s="62"/>
      <c r="AD259" s="712"/>
      <c r="AE259" s="62"/>
      <c r="AF259" s="712"/>
      <c r="AG259" s="62"/>
      <c r="AH259" s="712"/>
      <c r="AI259" s="62"/>
      <c r="AJ259" s="712"/>
      <c r="AK259" s="62"/>
      <c r="AL259" s="712"/>
      <c r="AM259" s="62"/>
      <c r="AN259" s="712"/>
      <c r="AO259" s="62"/>
      <c r="AP259" s="712"/>
      <c r="AQ259" s="62"/>
      <c r="AR259" s="712"/>
      <c r="AS259" s="62"/>
      <c r="AT259" s="712"/>
      <c r="AU259" s="62"/>
      <c r="AV259" s="712"/>
      <c r="AW259" s="62"/>
      <c r="AX259" s="712"/>
      <c r="AY259" s="62"/>
      <c r="AZ259" s="712"/>
      <c r="BA259" s="62"/>
      <c r="BB259" s="712"/>
      <c r="BC259" s="62"/>
      <c r="BD259" s="712"/>
      <c r="BE259" s="62"/>
      <c r="BF259" s="712"/>
      <c r="BG259" s="62"/>
      <c r="BH259" s="712"/>
      <c r="BI259" s="62"/>
      <c r="BJ259" s="712"/>
      <c r="BK259" s="62"/>
      <c r="BL259" s="712"/>
      <c r="BM259" s="62"/>
      <c r="BN259" s="712"/>
      <c r="BO259" s="62"/>
      <c r="BP259" s="712"/>
      <c r="BQ259" s="62"/>
      <c r="BR259" s="712"/>
      <c r="BS259" s="62"/>
      <c r="BT259" s="712"/>
      <c r="BU259" s="62"/>
      <c r="BV259" s="712"/>
      <c r="BW259" s="62"/>
      <c r="BX259" s="712"/>
    </row>
    <row r="260" spans="2:76" x14ac:dyDescent="0.45">
      <c r="B260" s="63"/>
      <c r="C260" s="62"/>
      <c r="D260" s="62"/>
      <c r="E260" s="62"/>
      <c r="F260" s="62"/>
      <c r="G260" s="64"/>
      <c r="H260" s="64"/>
      <c r="I260" s="65"/>
      <c r="J260" s="66"/>
      <c r="K260" s="75"/>
      <c r="L260" s="79"/>
      <c r="M260" s="84"/>
      <c r="N260" s="65"/>
      <c r="O260" s="62"/>
      <c r="P260" s="712"/>
      <c r="Q260" s="62"/>
      <c r="R260" s="712"/>
      <c r="S260" s="62"/>
      <c r="T260" s="712"/>
      <c r="U260" s="62"/>
      <c r="V260" s="712"/>
      <c r="W260" s="62"/>
      <c r="X260" s="712"/>
      <c r="Y260" s="191"/>
      <c r="Z260" s="801"/>
      <c r="AA260" s="62"/>
      <c r="AB260" s="712"/>
      <c r="AC260" s="62"/>
      <c r="AD260" s="712"/>
      <c r="AE260" s="62"/>
      <c r="AF260" s="712"/>
      <c r="AG260" s="62"/>
      <c r="AH260" s="712"/>
      <c r="AI260" s="62"/>
      <c r="AJ260" s="712"/>
      <c r="AK260" s="62"/>
      <c r="AL260" s="712"/>
      <c r="AM260" s="62"/>
      <c r="AN260" s="712"/>
      <c r="AO260" s="62"/>
      <c r="AP260" s="712"/>
      <c r="AQ260" s="62"/>
      <c r="AR260" s="712"/>
      <c r="AS260" s="62"/>
      <c r="AT260" s="712"/>
      <c r="AU260" s="62"/>
      <c r="AV260" s="712"/>
      <c r="AW260" s="62"/>
      <c r="AX260" s="712"/>
      <c r="AY260" s="62"/>
      <c r="AZ260" s="712"/>
      <c r="BA260" s="62"/>
      <c r="BB260" s="712"/>
      <c r="BC260" s="62"/>
      <c r="BD260" s="712"/>
      <c r="BE260" s="62"/>
      <c r="BF260" s="712"/>
      <c r="BG260" s="62"/>
      <c r="BH260" s="712"/>
      <c r="BI260" s="62"/>
      <c r="BJ260" s="712"/>
      <c r="BK260" s="62"/>
      <c r="BL260" s="712"/>
      <c r="BM260" s="62"/>
      <c r="BN260" s="712"/>
      <c r="BO260" s="62"/>
      <c r="BP260" s="712"/>
      <c r="BQ260" s="62"/>
      <c r="BR260" s="712"/>
      <c r="BS260" s="62"/>
      <c r="BT260" s="712"/>
      <c r="BU260" s="62"/>
      <c r="BV260" s="712"/>
      <c r="BW260" s="62"/>
      <c r="BX260" s="712"/>
    </row>
    <row r="261" spans="2:76" ht="26" x14ac:dyDescent="0.45">
      <c r="B261" s="63"/>
      <c r="C261" s="62"/>
      <c r="D261" s="62"/>
      <c r="E261" s="62"/>
      <c r="F261" s="62"/>
      <c r="G261" s="64"/>
      <c r="H261" s="64"/>
      <c r="I261" s="65"/>
      <c r="J261" s="66"/>
      <c r="K261" s="75"/>
      <c r="L261" s="79"/>
      <c r="M261" s="84"/>
      <c r="N261" s="65"/>
      <c r="O261" s="62"/>
      <c r="P261" s="712"/>
      <c r="Q261" s="62"/>
      <c r="R261" s="712"/>
      <c r="S261" s="62"/>
      <c r="T261" s="712"/>
      <c r="U261" s="62"/>
      <c r="V261" s="712"/>
      <c r="W261" s="62"/>
      <c r="X261" s="712"/>
      <c r="Y261" s="191"/>
      <c r="Z261" s="801"/>
      <c r="AA261" s="62"/>
      <c r="AB261" s="712"/>
      <c r="AC261" s="62"/>
      <c r="AD261" s="712"/>
      <c r="AE261" s="62"/>
      <c r="AF261" s="712"/>
      <c r="AG261" s="62"/>
      <c r="AH261" s="712"/>
      <c r="AI261" s="62"/>
      <c r="AJ261" s="712"/>
      <c r="AK261" s="62"/>
      <c r="AL261" s="712"/>
      <c r="AM261" s="62"/>
      <c r="AN261" s="712"/>
      <c r="AO261" s="62"/>
      <c r="AP261" s="712"/>
      <c r="AQ261" s="62"/>
      <c r="AR261" s="712"/>
      <c r="AS261" s="62"/>
      <c r="AT261" s="712"/>
      <c r="AU261" s="62"/>
      <c r="AV261" s="712"/>
      <c r="AW261" s="62"/>
      <c r="AX261" s="712"/>
      <c r="AY261" s="62"/>
      <c r="AZ261" s="712"/>
      <c r="BA261" s="62"/>
      <c r="BB261" s="712"/>
      <c r="BC261" s="62"/>
      <c r="BD261" s="712"/>
      <c r="BE261" s="62"/>
      <c r="BF261" s="712"/>
      <c r="BG261" s="62"/>
      <c r="BH261" s="712"/>
      <c r="BI261" s="62"/>
      <c r="BJ261" s="712"/>
      <c r="BK261" s="62"/>
      <c r="BL261" s="712"/>
      <c r="BM261" s="62"/>
      <c r="BN261" s="712"/>
      <c r="BO261" s="62" ph="1"/>
      <c r="BP261" s="712" ph="1"/>
      <c r="BQ261" s="62"/>
      <c r="BR261" s="712"/>
      <c r="BS261" s="62"/>
      <c r="BT261" s="712"/>
      <c r="BU261" s="62"/>
      <c r="BV261" s="712"/>
      <c r="BW261" s="62"/>
      <c r="BX261" s="712"/>
    </row>
    <row r="262" spans="2:76" x14ac:dyDescent="0.45">
      <c r="B262" s="63"/>
      <c r="C262" s="62"/>
      <c r="D262" s="62"/>
      <c r="E262" s="62"/>
      <c r="F262" s="62"/>
      <c r="G262" s="64"/>
      <c r="H262" s="64"/>
      <c r="I262" s="65"/>
      <c r="J262" s="66"/>
      <c r="K262" s="75"/>
      <c r="L262" s="79"/>
      <c r="M262" s="84"/>
      <c r="N262" s="65"/>
      <c r="O262" s="62"/>
      <c r="P262" s="712"/>
      <c r="Q262" s="62"/>
      <c r="R262" s="712"/>
      <c r="S262" s="62"/>
      <c r="T262" s="712"/>
      <c r="U262" s="62"/>
      <c r="V262" s="712"/>
      <c r="W262" s="62"/>
      <c r="X262" s="712"/>
      <c r="Y262" s="191"/>
      <c r="Z262" s="801"/>
      <c r="AA262" s="62"/>
      <c r="AB262" s="712"/>
      <c r="AC262" s="62"/>
      <c r="AD262" s="712"/>
      <c r="AE262" s="62"/>
      <c r="AF262" s="712"/>
      <c r="AG262" s="62"/>
      <c r="AH262" s="712"/>
      <c r="AI262" s="62"/>
      <c r="AJ262" s="712"/>
      <c r="AK262" s="62"/>
      <c r="AL262" s="712"/>
      <c r="AM262" s="62"/>
      <c r="AN262" s="712"/>
      <c r="AO262" s="62"/>
      <c r="AP262" s="712"/>
      <c r="AQ262" s="62"/>
      <c r="AR262" s="712"/>
      <c r="AS262" s="62"/>
      <c r="AT262" s="712"/>
      <c r="AU262" s="62"/>
      <c r="AV262" s="712"/>
      <c r="AW262" s="62"/>
      <c r="AX262" s="712"/>
      <c r="AY262" s="62"/>
      <c r="AZ262" s="712"/>
      <c r="BA262" s="62"/>
      <c r="BB262" s="712"/>
      <c r="BC262" s="62"/>
      <c r="BD262" s="712"/>
      <c r="BE262" s="62"/>
      <c r="BF262" s="712"/>
      <c r="BG262" s="62"/>
      <c r="BH262" s="712"/>
      <c r="BI262" s="62"/>
      <c r="BJ262" s="712"/>
      <c r="BK262" s="62"/>
      <c r="BL262" s="712"/>
      <c r="BM262" s="62"/>
      <c r="BN262" s="712"/>
      <c r="BO262" s="62"/>
      <c r="BP262" s="712"/>
      <c r="BQ262" s="62"/>
      <c r="BR262" s="712"/>
      <c r="BS262" s="62"/>
      <c r="BT262" s="712"/>
      <c r="BU262" s="62"/>
      <c r="BV262" s="712"/>
      <c r="BW262" s="62"/>
      <c r="BX262" s="712"/>
    </row>
    <row r="263" spans="2:76" ht="26" x14ac:dyDescent="0.45">
      <c r="B263" s="63"/>
      <c r="C263" s="62"/>
      <c r="D263" s="62"/>
      <c r="E263" s="62"/>
      <c r="F263" s="62"/>
      <c r="G263" s="64"/>
      <c r="H263" s="64"/>
      <c r="I263" s="65"/>
      <c r="J263" s="66"/>
      <c r="K263" s="75"/>
      <c r="L263" s="79"/>
      <c r="M263" s="84"/>
      <c r="N263" s="65"/>
      <c r="O263" s="62"/>
      <c r="P263" s="712"/>
      <c r="Q263" s="62"/>
      <c r="R263" s="712"/>
      <c r="S263" s="62"/>
      <c r="T263" s="712"/>
      <c r="U263" s="62"/>
      <c r="V263" s="712"/>
      <c r="W263" s="62"/>
      <c r="X263" s="712"/>
      <c r="Y263" s="191"/>
      <c r="Z263" s="801"/>
      <c r="AA263" s="62"/>
      <c r="AB263" s="712"/>
      <c r="AC263" s="62"/>
      <c r="AD263" s="712"/>
      <c r="AE263" s="62"/>
      <c r="AF263" s="712"/>
      <c r="AG263" s="62"/>
      <c r="AH263" s="712"/>
      <c r="AI263" s="62"/>
      <c r="AJ263" s="712"/>
      <c r="AK263" s="62"/>
      <c r="AL263" s="712"/>
      <c r="AM263" s="62"/>
      <c r="AN263" s="712"/>
      <c r="AO263" s="62"/>
      <c r="AP263" s="712"/>
      <c r="AQ263" s="62"/>
      <c r="AR263" s="712"/>
      <c r="AS263" s="62"/>
      <c r="AT263" s="712"/>
      <c r="AU263" s="62"/>
      <c r="AV263" s="712"/>
      <c r="AW263" s="62"/>
      <c r="AX263" s="712"/>
      <c r="AY263" s="62"/>
      <c r="AZ263" s="712"/>
      <c r="BA263" s="62"/>
      <c r="BB263" s="712"/>
      <c r="BC263" s="62"/>
      <c r="BD263" s="712"/>
      <c r="BE263" s="62"/>
      <c r="BF263" s="712"/>
      <c r="BG263" s="62"/>
      <c r="BH263" s="712"/>
      <c r="BI263" s="62"/>
      <c r="BJ263" s="712"/>
      <c r="BK263" s="62"/>
      <c r="BL263" s="712"/>
      <c r="BM263" s="62"/>
      <c r="BN263" s="712"/>
      <c r="BO263" s="62" ph="1"/>
      <c r="BP263" s="712" ph="1"/>
      <c r="BQ263" s="62"/>
      <c r="BR263" s="712"/>
      <c r="BS263" s="62"/>
      <c r="BT263" s="712"/>
      <c r="BU263" s="62"/>
      <c r="BV263" s="712"/>
      <c r="BW263" s="62"/>
      <c r="BX263" s="712"/>
    </row>
    <row r="264" spans="2:76" x14ac:dyDescent="0.45">
      <c r="B264" s="63"/>
      <c r="C264" s="62"/>
      <c r="D264" s="62"/>
      <c r="E264" s="62"/>
      <c r="F264" s="62"/>
      <c r="G264" s="64"/>
      <c r="H264" s="64"/>
      <c r="I264" s="65"/>
      <c r="J264" s="66"/>
      <c r="K264" s="75"/>
      <c r="L264" s="79"/>
      <c r="M264" s="84"/>
      <c r="N264" s="65"/>
      <c r="O264" s="62"/>
      <c r="P264" s="712"/>
      <c r="Q264" s="62"/>
      <c r="R264" s="712"/>
      <c r="S264" s="62"/>
      <c r="T264" s="712"/>
      <c r="U264" s="62"/>
      <c r="V264" s="712"/>
      <c r="W264" s="62"/>
      <c r="X264" s="712"/>
      <c r="Y264" s="191"/>
      <c r="Z264" s="801"/>
      <c r="AA264" s="62"/>
      <c r="AB264" s="712"/>
      <c r="AC264" s="62"/>
      <c r="AD264" s="712"/>
      <c r="AE264" s="62"/>
      <c r="AF264" s="712"/>
      <c r="AG264" s="62"/>
      <c r="AH264" s="712"/>
      <c r="AI264" s="62"/>
      <c r="AJ264" s="712"/>
      <c r="AK264" s="62"/>
      <c r="AL264" s="712"/>
      <c r="AM264" s="62"/>
      <c r="AN264" s="712"/>
      <c r="AO264" s="62"/>
      <c r="AP264" s="712"/>
      <c r="AQ264" s="62"/>
      <c r="AR264" s="712"/>
      <c r="AS264" s="62"/>
      <c r="AT264" s="712"/>
      <c r="AU264" s="62"/>
      <c r="AV264" s="712"/>
      <c r="AW264" s="62"/>
      <c r="AX264" s="712"/>
      <c r="AY264" s="62"/>
      <c r="AZ264" s="712"/>
      <c r="BA264" s="62"/>
      <c r="BB264" s="712"/>
      <c r="BC264" s="62"/>
      <c r="BD264" s="712"/>
      <c r="BE264" s="62"/>
      <c r="BF264" s="712"/>
      <c r="BG264" s="62"/>
      <c r="BH264" s="712"/>
      <c r="BI264" s="62"/>
      <c r="BJ264" s="712"/>
      <c r="BK264" s="62"/>
      <c r="BL264" s="712"/>
      <c r="BM264" s="62"/>
      <c r="BN264" s="712"/>
      <c r="BO264" s="62"/>
      <c r="BP264" s="712"/>
      <c r="BQ264" s="62"/>
      <c r="BR264" s="712"/>
      <c r="BS264" s="62"/>
      <c r="BT264" s="712"/>
      <c r="BU264" s="62"/>
      <c r="BV264" s="712"/>
      <c r="BW264" s="62"/>
      <c r="BX264" s="712"/>
    </row>
    <row r="265" spans="2:76" ht="26" x14ac:dyDescent="0.45">
      <c r="B265" s="63"/>
      <c r="C265" s="62"/>
      <c r="D265" s="62"/>
      <c r="E265" s="62"/>
      <c r="F265" s="62"/>
      <c r="G265" s="64"/>
      <c r="H265" s="64"/>
      <c r="I265" s="65"/>
      <c r="J265" s="66"/>
      <c r="K265" s="75"/>
      <c r="L265" s="79"/>
      <c r="M265" s="84"/>
      <c r="N265" s="65"/>
      <c r="O265" s="62"/>
      <c r="P265" s="712"/>
      <c r="Q265" s="62"/>
      <c r="R265" s="712"/>
      <c r="S265" s="62"/>
      <c r="T265" s="712"/>
      <c r="U265" s="62"/>
      <c r="V265" s="712"/>
      <c r="W265" s="62"/>
      <c r="X265" s="712"/>
      <c r="Y265" s="191"/>
      <c r="Z265" s="801"/>
      <c r="AA265" s="62"/>
      <c r="AB265" s="712"/>
      <c r="AC265" s="62"/>
      <c r="AD265" s="712"/>
      <c r="AE265" s="62"/>
      <c r="AF265" s="712"/>
      <c r="AG265" s="62"/>
      <c r="AH265" s="712"/>
      <c r="AI265" s="62"/>
      <c r="AJ265" s="712"/>
      <c r="AK265" s="62"/>
      <c r="AL265" s="712"/>
      <c r="AM265" s="62"/>
      <c r="AN265" s="712"/>
      <c r="AO265" s="62"/>
      <c r="AP265" s="712"/>
      <c r="AQ265" s="62"/>
      <c r="AR265" s="712"/>
      <c r="AS265" s="62"/>
      <c r="AT265" s="712"/>
      <c r="AU265" s="62"/>
      <c r="AV265" s="712"/>
      <c r="AW265" s="62"/>
      <c r="AX265" s="712"/>
      <c r="AY265" s="62"/>
      <c r="AZ265" s="712"/>
      <c r="BA265" s="62"/>
      <c r="BB265" s="712"/>
      <c r="BC265" s="62"/>
      <c r="BD265" s="712"/>
      <c r="BE265" s="62"/>
      <c r="BF265" s="712"/>
      <c r="BG265" s="62"/>
      <c r="BH265" s="712"/>
      <c r="BI265" s="62"/>
      <c r="BJ265" s="712"/>
      <c r="BK265" s="62"/>
      <c r="BL265" s="712"/>
      <c r="BM265" s="62"/>
      <c r="BN265" s="712"/>
      <c r="BO265" s="62" ph="1"/>
      <c r="BP265" s="712" ph="1"/>
      <c r="BQ265" s="62"/>
      <c r="BR265" s="712"/>
      <c r="BS265" s="62"/>
      <c r="BT265" s="712"/>
      <c r="BU265" s="62"/>
      <c r="BV265" s="712"/>
      <c r="BW265" s="62"/>
      <c r="BX265" s="712"/>
    </row>
    <row r="266" spans="2:76" x14ac:dyDescent="0.45">
      <c r="B266" s="63"/>
      <c r="C266" s="62"/>
      <c r="D266" s="62"/>
      <c r="E266" s="62"/>
      <c r="F266" s="62"/>
      <c r="G266" s="64"/>
      <c r="H266" s="64"/>
      <c r="I266" s="65"/>
      <c r="J266" s="66"/>
      <c r="K266" s="75"/>
      <c r="L266" s="79"/>
      <c r="M266" s="84"/>
      <c r="N266" s="65"/>
      <c r="O266" s="62"/>
      <c r="P266" s="712"/>
      <c r="Q266" s="62"/>
      <c r="R266" s="712"/>
      <c r="S266" s="62"/>
      <c r="T266" s="712"/>
      <c r="U266" s="62"/>
      <c r="V266" s="712"/>
      <c r="W266" s="62"/>
      <c r="X266" s="712"/>
      <c r="Y266" s="191"/>
      <c r="Z266" s="801"/>
      <c r="AA266" s="62"/>
      <c r="AB266" s="712"/>
      <c r="AC266" s="62"/>
      <c r="AD266" s="712"/>
      <c r="AE266" s="62"/>
      <c r="AF266" s="712"/>
      <c r="AG266" s="62"/>
      <c r="AH266" s="712"/>
      <c r="AI266" s="62"/>
      <c r="AJ266" s="712"/>
      <c r="AK266" s="62"/>
      <c r="AL266" s="712"/>
      <c r="AM266" s="62"/>
      <c r="AN266" s="712"/>
      <c r="AO266" s="62"/>
      <c r="AP266" s="712"/>
      <c r="AQ266" s="62"/>
      <c r="AR266" s="712"/>
      <c r="AS266" s="62"/>
      <c r="AT266" s="712"/>
      <c r="AU266" s="62"/>
      <c r="AV266" s="712"/>
      <c r="AW266" s="62"/>
      <c r="AX266" s="712"/>
      <c r="AY266" s="62"/>
      <c r="AZ266" s="712"/>
      <c r="BA266" s="62"/>
      <c r="BB266" s="712"/>
      <c r="BC266" s="62"/>
      <c r="BD266" s="712"/>
      <c r="BE266" s="62"/>
      <c r="BF266" s="712"/>
      <c r="BG266" s="62"/>
      <c r="BH266" s="712"/>
      <c r="BI266" s="62"/>
      <c r="BJ266" s="712"/>
      <c r="BK266" s="62"/>
      <c r="BL266" s="712"/>
      <c r="BM266" s="62"/>
      <c r="BN266" s="712"/>
      <c r="BO266" s="62"/>
      <c r="BP266" s="712"/>
      <c r="BQ266" s="62"/>
      <c r="BR266" s="712"/>
      <c r="BS266" s="62"/>
      <c r="BT266" s="712"/>
      <c r="BU266" s="62"/>
      <c r="BV266" s="712"/>
      <c r="BW266" s="62"/>
      <c r="BX266" s="712"/>
    </row>
    <row r="267" spans="2:76" x14ac:dyDescent="0.45">
      <c r="B267" s="63"/>
      <c r="C267" s="62"/>
      <c r="D267" s="62"/>
      <c r="E267" s="62"/>
      <c r="F267" s="62"/>
      <c r="G267" s="64"/>
      <c r="H267" s="64"/>
      <c r="I267" s="65"/>
      <c r="J267" s="66"/>
      <c r="K267" s="75"/>
      <c r="L267" s="79"/>
      <c r="M267" s="84"/>
      <c r="N267" s="65"/>
      <c r="O267" s="62"/>
      <c r="P267" s="712"/>
      <c r="Q267" s="62"/>
      <c r="R267" s="712"/>
      <c r="S267" s="62"/>
      <c r="T267" s="712"/>
      <c r="U267" s="62"/>
      <c r="V267" s="712"/>
      <c r="W267" s="62"/>
      <c r="X267" s="712"/>
      <c r="Y267" s="191"/>
      <c r="Z267" s="801"/>
      <c r="AA267" s="62"/>
      <c r="AB267" s="712"/>
      <c r="AC267" s="62"/>
      <c r="AD267" s="712"/>
      <c r="AE267" s="62"/>
      <c r="AF267" s="712"/>
      <c r="AG267" s="62"/>
      <c r="AH267" s="712"/>
      <c r="AI267" s="62"/>
      <c r="AJ267" s="712"/>
      <c r="AK267" s="62"/>
      <c r="AL267" s="712"/>
      <c r="AM267" s="62"/>
      <c r="AN267" s="712"/>
      <c r="AO267" s="62"/>
      <c r="AP267" s="712"/>
      <c r="AQ267" s="62"/>
      <c r="AR267" s="712"/>
      <c r="AS267" s="62"/>
      <c r="AT267" s="712"/>
      <c r="AU267" s="62"/>
      <c r="AV267" s="712"/>
      <c r="AW267" s="62"/>
      <c r="AX267" s="712"/>
      <c r="AY267" s="62"/>
      <c r="AZ267" s="712"/>
      <c r="BA267" s="62"/>
      <c r="BB267" s="712"/>
      <c r="BC267" s="62"/>
      <c r="BD267" s="712"/>
      <c r="BE267" s="62"/>
      <c r="BF267" s="712"/>
      <c r="BG267" s="62"/>
      <c r="BH267" s="712"/>
      <c r="BI267" s="62"/>
      <c r="BJ267" s="712"/>
      <c r="BK267" s="62"/>
      <c r="BL267" s="712"/>
      <c r="BM267" s="62"/>
      <c r="BN267" s="712"/>
      <c r="BO267" s="62"/>
      <c r="BP267" s="712"/>
      <c r="BQ267" s="62"/>
      <c r="BR267" s="712"/>
      <c r="BS267" s="62"/>
      <c r="BT267" s="712"/>
      <c r="BU267" s="62"/>
      <c r="BV267" s="712"/>
      <c r="BW267" s="62"/>
      <c r="BX267" s="712"/>
    </row>
    <row r="268" spans="2:76" ht="26" x14ac:dyDescent="0.45">
      <c r="B268" s="63"/>
      <c r="C268" s="62"/>
      <c r="D268" s="62"/>
      <c r="E268" s="62"/>
      <c r="F268" s="62"/>
      <c r="G268" s="64"/>
      <c r="H268" s="64"/>
      <c r="I268" s="65"/>
      <c r="J268" s="66"/>
      <c r="K268" s="75"/>
      <c r="L268" s="79"/>
      <c r="M268" s="84"/>
      <c r="N268" s="65"/>
      <c r="O268" s="62"/>
      <c r="P268" s="712"/>
      <c r="Q268" s="62"/>
      <c r="R268" s="712"/>
      <c r="S268" s="62"/>
      <c r="T268" s="712"/>
      <c r="U268" s="62"/>
      <c r="V268" s="712"/>
      <c r="W268" s="62"/>
      <c r="X268" s="712"/>
      <c r="Y268" s="191"/>
      <c r="Z268" s="801"/>
      <c r="AA268" s="62"/>
      <c r="AB268" s="712"/>
      <c r="AC268" s="62"/>
      <c r="AD268" s="712"/>
      <c r="AE268" s="62"/>
      <c r="AF268" s="712"/>
      <c r="AG268" s="62"/>
      <c r="AH268" s="712"/>
      <c r="AI268" s="62"/>
      <c r="AJ268" s="712"/>
      <c r="AK268" s="62"/>
      <c r="AL268" s="712"/>
      <c r="AM268" s="62"/>
      <c r="AN268" s="712"/>
      <c r="AO268" s="62"/>
      <c r="AP268" s="712"/>
      <c r="AQ268" s="62"/>
      <c r="AR268" s="712"/>
      <c r="AS268" s="62"/>
      <c r="AT268" s="712"/>
      <c r="AU268" s="62"/>
      <c r="AV268" s="712"/>
      <c r="AW268" s="62"/>
      <c r="AX268" s="712"/>
      <c r="AY268" s="62"/>
      <c r="AZ268" s="712"/>
      <c r="BA268" s="62"/>
      <c r="BB268" s="712"/>
      <c r="BC268" s="62"/>
      <c r="BD268" s="712"/>
      <c r="BE268" s="62"/>
      <c r="BF268" s="712"/>
      <c r="BG268" s="62"/>
      <c r="BH268" s="712"/>
      <c r="BI268" s="62"/>
      <c r="BJ268" s="712"/>
      <c r="BK268" s="62"/>
      <c r="BL268" s="712"/>
      <c r="BM268" s="62"/>
      <c r="BN268" s="712"/>
      <c r="BO268" s="62" ph="1"/>
      <c r="BP268" s="712" ph="1"/>
      <c r="BQ268" s="62"/>
      <c r="BR268" s="712"/>
      <c r="BS268" s="62"/>
      <c r="BT268" s="712"/>
      <c r="BU268" s="62"/>
      <c r="BV268" s="712"/>
      <c r="BW268" s="62"/>
      <c r="BX268" s="712"/>
    </row>
    <row r="269" spans="2:76" ht="26" x14ac:dyDescent="0.45">
      <c r="B269" s="63"/>
      <c r="C269" s="62"/>
      <c r="D269" s="62"/>
      <c r="E269" s="62"/>
      <c r="F269" s="62"/>
      <c r="G269" s="64"/>
      <c r="H269" s="64"/>
      <c r="I269" s="65"/>
      <c r="J269" s="66"/>
      <c r="K269" s="75"/>
      <c r="L269" s="79"/>
      <c r="M269" s="84"/>
      <c r="N269" s="65"/>
      <c r="O269" s="62"/>
      <c r="P269" s="712"/>
      <c r="Q269" s="62"/>
      <c r="R269" s="712"/>
      <c r="S269" s="62"/>
      <c r="T269" s="712"/>
      <c r="U269" s="62"/>
      <c r="V269" s="712"/>
      <c r="W269" s="62"/>
      <c r="X269" s="712"/>
      <c r="Y269" s="191"/>
      <c r="Z269" s="801"/>
      <c r="AA269" s="62"/>
      <c r="AB269" s="712"/>
      <c r="AC269" s="62"/>
      <c r="AD269" s="712"/>
      <c r="AE269" s="62"/>
      <c r="AF269" s="712"/>
      <c r="AG269" s="62"/>
      <c r="AH269" s="712"/>
      <c r="AI269" s="62"/>
      <c r="AJ269" s="712"/>
      <c r="AK269" s="62"/>
      <c r="AL269" s="712"/>
      <c r="AM269" s="62"/>
      <c r="AN269" s="712"/>
      <c r="AO269" s="62"/>
      <c r="AP269" s="712"/>
      <c r="AQ269" s="62"/>
      <c r="AR269" s="712"/>
      <c r="AS269" s="62"/>
      <c r="AT269" s="712"/>
      <c r="AU269" s="62"/>
      <c r="AV269" s="712"/>
      <c r="AW269" s="62"/>
      <c r="AX269" s="712"/>
      <c r="AY269" s="62"/>
      <c r="AZ269" s="712"/>
      <c r="BA269" s="62"/>
      <c r="BB269" s="712"/>
      <c r="BC269" s="62"/>
      <c r="BD269" s="712"/>
      <c r="BE269" s="62"/>
      <c r="BF269" s="712"/>
      <c r="BG269" s="62"/>
      <c r="BH269" s="712"/>
      <c r="BI269" s="62"/>
      <c r="BJ269" s="712"/>
      <c r="BK269" s="62"/>
      <c r="BL269" s="712"/>
      <c r="BM269" s="62"/>
      <c r="BN269" s="712"/>
      <c r="BO269" s="62" ph="1"/>
      <c r="BP269" s="712" ph="1"/>
      <c r="BQ269" s="62"/>
      <c r="BR269" s="712"/>
      <c r="BS269" s="62"/>
      <c r="BT269" s="712"/>
      <c r="BU269" s="62"/>
      <c r="BV269" s="712"/>
      <c r="BW269" s="62"/>
      <c r="BX269" s="712"/>
    </row>
    <row r="270" spans="2:76" x14ac:dyDescent="0.45">
      <c r="B270" s="63"/>
      <c r="C270" s="62"/>
      <c r="D270" s="62"/>
      <c r="E270" s="62"/>
      <c r="F270" s="62"/>
      <c r="G270" s="64"/>
      <c r="H270" s="64"/>
      <c r="I270" s="65"/>
      <c r="J270" s="66"/>
      <c r="K270" s="75"/>
      <c r="L270" s="79"/>
      <c r="M270" s="84"/>
      <c r="N270" s="65"/>
      <c r="O270" s="62"/>
      <c r="P270" s="712"/>
      <c r="Q270" s="62"/>
      <c r="R270" s="712"/>
      <c r="S270" s="62"/>
      <c r="T270" s="712"/>
      <c r="U270" s="62"/>
      <c r="V270" s="712"/>
      <c r="W270" s="62"/>
      <c r="X270" s="712"/>
      <c r="Y270" s="191"/>
      <c r="Z270" s="801"/>
      <c r="AA270" s="62"/>
      <c r="AB270" s="712"/>
      <c r="AC270" s="62"/>
      <c r="AD270" s="712"/>
      <c r="AE270" s="62"/>
      <c r="AF270" s="712"/>
      <c r="AG270" s="62"/>
      <c r="AH270" s="712"/>
      <c r="AI270" s="62"/>
      <c r="AJ270" s="712"/>
      <c r="AK270" s="62"/>
      <c r="AL270" s="712"/>
      <c r="AM270" s="62"/>
      <c r="AN270" s="712"/>
      <c r="AO270" s="62"/>
      <c r="AP270" s="712"/>
      <c r="AQ270" s="62"/>
      <c r="AR270" s="712"/>
      <c r="AS270" s="62"/>
      <c r="AT270" s="712"/>
      <c r="AU270" s="62"/>
      <c r="AV270" s="712"/>
      <c r="AW270" s="62"/>
      <c r="AX270" s="712"/>
      <c r="AY270" s="62"/>
      <c r="AZ270" s="712"/>
      <c r="BA270" s="62"/>
      <c r="BB270" s="712"/>
      <c r="BC270" s="62"/>
      <c r="BD270" s="712"/>
      <c r="BE270" s="62"/>
      <c r="BF270" s="712"/>
      <c r="BG270" s="62"/>
      <c r="BH270" s="712"/>
      <c r="BI270" s="62"/>
      <c r="BJ270" s="712"/>
      <c r="BK270" s="62"/>
      <c r="BL270" s="712"/>
      <c r="BM270" s="62"/>
      <c r="BN270" s="712"/>
      <c r="BO270" s="62"/>
      <c r="BP270" s="712"/>
      <c r="BQ270" s="62"/>
      <c r="BR270" s="712"/>
      <c r="BS270" s="62"/>
      <c r="BT270" s="712"/>
      <c r="BU270" s="62"/>
      <c r="BV270" s="712"/>
      <c r="BW270" s="62"/>
      <c r="BX270" s="712"/>
    </row>
    <row r="271" spans="2:76" ht="26" x14ac:dyDescent="0.45">
      <c r="B271" s="63"/>
      <c r="C271" s="62"/>
      <c r="D271" s="62"/>
      <c r="E271" s="62"/>
      <c r="F271" s="62"/>
      <c r="G271" s="64"/>
      <c r="H271" s="64"/>
      <c r="I271" s="65"/>
      <c r="J271" s="66"/>
      <c r="K271" s="75"/>
      <c r="L271" s="79"/>
      <c r="M271" s="84"/>
      <c r="N271" s="65"/>
      <c r="O271" s="62"/>
      <c r="P271" s="712"/>
      <c r="Q271" s="62"/>
      <c r="R271" s="712"/>
      <c r="S271" s="62"/>
      <c r="T271" s="712"/>
      <c r="U271" s="62"/>
      <c r="V271" s="712"/>
      <c r="W271" s="62"/>
      <c r="X271" s="712"/>
      <c r="Y271" s="191"/>
      <c r="Z271" s="801"/>
      <c r="AA271" s="62"/>
      <c r="AB271" s="712"/>
      <c r="AC271" s="62"/>
      <c r="AD271" s="712"/>
      <c r="AE271" s="62"/>
      <c r="AF271" s="712"/>
      <c r="AG271" s="62"/>
      <c r="AH271" s="712"/>
      <c r="AI271" s="62"/>
      <c r="AJ271" s="712"/>
      <c r="AK271" s="62"/>
      <c r="AL271" s="712"/>
      <c r="AM271" s="62"/>
      <c r="AN271" s="712"/>
      <c r="AO271" s="62"/>
      <c r="AP271" s="712"/>
      <c r="AQ271" s="62"/>
      <c r="AR271" s="712"/>
      <c r="AS271" s="62"/>
      <c r="AT271" s="712"/>
      <c r="AU271" s="62"/>
      <c r="AV271" s="712"/>
      <c r="AW271" s="62"/>
      <c r="AX271" s="712"/>
      <c r="AY271" s="62"/>
      <c r="AZ271" s="712"/>
      <c r="BA271" s="62"/>
      <c r="BB271" s="712"/>
      <c r="BC271" s="62"/>
      <c r="BD271" s="712"/>
      <c r="BE271" s="62"/>
      <c r="BF271" s="712"/>
      <c r="BG271" s="62"/>
      <c r="BH271" s="712"/>
      <c r="BI271" s="62"/>
      <c r="BJ271" s="712"/>
      <c r="BK271" s="62"/>
      <c r="BL271" s="712"/>
      <c r="BM271" s="62"/>
      <c r="BN271" s="712"/>
      <c r="BO271" s="62" ph="1"/>
      <c r="BP271" s="712" ph="1"/>
      <c r="BQ271" s="62"/>
      <c r="BR271" s="712"/>
      <c r="BS271" s="62"/>
      <c r="BT271" s="712"/>
      <c r="BU271" s="62"/>
      <c r="BV271" s="712"/>
      <c r="BW271" s="62"/>
      <c r="BX271" s="712"/>
    </row>
    <row r="272" spans="2:76" x14ac:dyDescent="0.45">
      <c r="B272" s="63"/>
      <c r="C272" s="62"/>
      <c r="D272" s="62"/>
      <c r="E272" s="62"/>
      <c r="F272" s="62"/>
      <c r="G272" s="64"/>
      <c r="H272" s="64"/>
      <c r="I272" s="65"/>
      <c r="J272" s="66"/>
      <c r="K272" s="75"/>
      <c r="L272" s="79"/>
      <c r="M272" s="84"/>
      <c r="N272" s="65"/>
      <c r="O272" s="62"/>
      <c r="P272" s="712"/>
      <c r="Q272" s="62"/>
      <c r="R272" s="712"/>
      <c r="S272" s="62"/>
      <c r="T272" s="712"/>
      <c r="U272" s="62"/>
      <c r="V272" s="712"/>
      <c r="W272" s="62"/>
      <c r="X272" s="712"/>
      <c r="Y272" s="191"/>
      <c r="Z272" s="801"/>
      <c r="AA272" s="62"/>
      <c r="AB272" s="712"/>
      <c r="AC272" s="62"/>
      <c r="AD272" s="712"/>
      <c r="AE272" s="62"/>
      <c r="AF272" s="712"/>
      <c r="AG272" s="62"/>
      <c r="AH272" s="712"/>
      <c r="AI272" s="62"/>
      <c r="AJ272" s="712"/>
      <c r="AK272" s="62"/>
      <c r="AL272" s="712"/>
      <c r="AM272" s="62"/>
      <c r="AN272" s="712"/>
      <c r="AO272" s="62"/>
      <c r="AP272" s="712"/>
      <c r="AQ272" s="62"/>
      <c r="AR272" s="712"/>
      <c r="AS272" s="62"/>
      <c r="AT272" s="712"/>
      <c r="AU272" s="62"/>
      <c r="AV272" s="712"/>
      <c r="AW272" s="62"/>
      <c r="AX272" s="712"/>
      <c r="AY272" s="62"/>
      <c r="AZ272" s="712"/>
      <c r="BA272" s="62"/>
      <c r="BB272" s="712"/>
      <c r="BC272" s="62"/>
      <c r="BD272" s="712"/>
      <c r="BE272" s="62"/>
      <c r="BF272" s="712"/>
      <c r="BG272" s="62"/>
      <c r="BH272" s="712"/>
      <c r="BI272" s="62"/>
      <c r="BJ272" s="712"/>
      <c r="BK272" s="62"/>
      <c r="BL272" s="712"/>
      <c r="BM272" s="62"/>
      <c r="BN272" s="712"/>
      <c r="BO272" s="62"/>
      <c r="BP272" s="712"/>
      <c r="BQ272" s="62"/>
      <c r="BR272" s="712"/>
      <c r="BS272" s="62"/>
      <c r="BT272" s="712"/>
      <c r="BU272" s="62"/>
      <c r="BV272" s="712"/>
      <c r="BW272" s="62"/>
      <c r="BX272" s="712"/>
    </row>
    <row r="273" spans="2:76" ht="26" x14ac:dyDescent="0.45">
      <c r="B273" s="63"/>
      <c r="C273" s="62"/>
      <c r="D273" s="62"/>
      <c r="E273" s="62"/>
      <c r="F273" s="62"/>
      <c r="G273" s="64"/>
      <c r="H273" s="64"/>
      <c r="I273" s="65"/>
      <c r="J273" s="66"/>
      <c r="K273" s="75"/>
      <c r="L273" s="79"/>
      <c r="M273" s="84"/>
      <c r="N273" s="65"/>
      <c r="O273" s="62"/>
      <c r="P273" s="712"/>
      <c r="Q273" s="62"/>
      <c r="R273" s="712"/>
      <c r="S273" s="62"/>
      <c r="T273" s="712"/>
      <c r="U273" s="62"/>
      <c r="V273" s="712"/>
      <c r="W273" s="62"/>
      <c r="X273" s="712"/>
      <c r="Y273" s="191"/>
      <c r="Z273" s="801"/>
      <c r="AA273" s="62"/>
      <c r="AB273" s="712"/>
      <c r="AC273" s="62"/>
      <c r="AD273" s="712"/>
      <c r="AE273" s="62"/>
      <c r="AF273" s="712"/>
      <c r="AG273" s="62"/>
      <c r="AH273" s="712"/>
      <c r="AI273" s="62"/>
      <c r="AJ273" s="712"/>
      <c r="AK273" s="62"/>
      <c r="AL273" s="712"/>
      <c r="AM273" s="62"/>
      <c r="AN273" s="712"/>
      <c r="AO273" s="62"/>
      <c r="AP273" s="712"/>
      <c r="AQ273" s="62"/>
      <c r="AR273" s="712"/>
      <c r="AS273" s="62"/>
      <c r="AT273" s="712"/>
      <c r="AU273" s="62"/>
      <c r="AV273" s="712"/>
      <c r="AW273" s="62"/>
      <c r="AX273" s="712"/>
      <c r="AY273" s="62"/>
      <c r="AZ273" s="712"/>
      <c r="BA273" s="62"/>
      <c r="BB273" s="712"/>
      <c r="BC273" s="62"/>
      <c r="BD273" s="712"/>
      <c r="BE273" s="62"/>
      <c r="BF273" s="712"/>
      <c r="BG273" s="62"/>
      <c r="BH273" s="712"/>
      <c r="BI273" s="62"/>
      <c r="BJ273" s="712"/>
      <c r="BK273" s="62"/>
      <c r="BL273" s="712"/>
      <c r="BM273" s="62"/>
      <c r="BN273" s="712"/>
      <c r="BO273" s="62" ph="1"/>
      <c r="BP273" s="712" ph="1"/>
      <c r="BQ273" s="62"/>
      <c r="BR273" s="712"/>
      <c r="BS273" s="62"/>
      <c r="BT273" s="712"/>
      <c r="BU273" s="62"/>
      <c r="BV273" s="712"/>
      <c r="BW273" s="62"/>
      <c r="BX273" s="712"/>
    </row>
    <row r="274" spans="2:76" x14ac:dyDescent="0.45">
      <c r="B274" s="63"/>
      <c r="C274" s="62"/>
      <c r="D274" s="62"/>
      <c r="E274" s="62"/>
      <c r="F274" s="62"/>
      <c r="G274" s="64"/>
      <c r="H274" s="64"/>
      <c r="I274" s="65"/>
      <c r="J274" s="66"/>
      <c r="K274" s="75"/>
      <c r="L274" s="79"/>
      <c r="M274" s="84"/>
      <c r="N274" s="65"/>
      <c r="O274" s="62"/>
      <c r="P274" s="712"/>
      <c r="Q274" s="62"/>
      <c r="R274" s="712"/>
      <c r="S274" s="62"/>
      <c r="T274" s="712"/>
      <c r="U274" s="62"/>
      <c r="V274" s="712"/>
      <c r="W274" s="62"/>
      <c r="X274" s="712"/>
      <c r="Y274" s="191"/>
      <c r="Z274" s="801"/>
      <c r="AA274" s="62"/>
      <c r="AB274" s="712"/>
      <c r="AC274" s="62"/>
      <c r="AD274" s="712"/>
      <c r="AE274" s="62"/>
      <c r="AF274" s="712"/>
      <c r="AG274" s="62"/>
      <c r="AH274" s="712"/>
      <c r="AI274" s="62"/>
      <c r="AJ274" s="712"/>
      <c r="AK274" s="62"/>
      <c r="AL274" s="712"/>
      <c r="AM274" s="62"/>
      <c r="AN274" s="712"/>
      <c r="AO274" s="62"/>
      <c r="AP274" s="712"/>
      <c r="AQ274" s="62"/>
      <c r="AR274" s="712"/>
      <c r="AS274" s="62"/>
      <c r="AT274" s="712"/>
      <c r="AU274" s="62"/>
      <c r="AV274" s="712"/>
      <c r="AW274" s="62"/>
      <c r="AX274" s="712"/>
      <c r="AY274" s="62"/>
      <c r="AZ274" s="712"/>
      <c r="BA274" s="62"/>
      <c r="BB274" s="712"/>
      <c r="BC274" s="62"/>
      <c r="BD274" s="712"/>
      <c r="BE274" s="62"/>
      <c r="BF274" s="712"/>
      <c r="BG274" s="62"/>
      <c r="BH274" s="712"/>
      <c r="BI274" s="62"/>
      <c r="BJ274" s="712"/>
      <c r="BK274" s="62"/>
      <c r="BL274" s="712"/>
      <c r="BM274" s="62"/>
      <c r="BN274" s="712"/>
      <c r="BO274" s="62"/>
      <c r="BP274" s="712"/>
      <c r="BQ274" s="62"/>
      <c r="BR274" s="712"/>
      <c r="BS274" s="62"/>
      <c r="BT274" s="712"/>
      <c r="BU274" s="62"/>
      <c r="BV274" s="712"/>
      <c r="BW274" s="62"/>
      <c r="BX274" s="712"/>
    </row>
    <row r="275" spans="2:76" ht="26" x14ac:dyDescent="0.45">
      <c r="B275" s="63"/>
      <c r="C275" s="62"/>
      <c r="D275" s="62"/>
      <c r="E275" s="62"/>
      <c r="F275" s="62"/>
      <c r="G275" s="64"/>
      <c r="H275" s="64"/>
      <c r="I275" s="65"/>
      <c r="J275" s="66"/>
      <c r="K275" s="75"/>
      <c r="L275" s="79"/>
      <c r="M275" s="84"/>
      <c r="N275" s="65"/>
      <c r="O275" s="62"/>
      <c r="P275" s="712"/>
      <c r="Q275" s="62"/>
      <c r="R275" s="712"/>
      <c r="S275" s="62"/>
      <c r="T275" s="712"/>
      <c r="U275" s="62"/>
      <c r="V275" s="712"/>
      <c r="W275" s="62"/>
      <c r="X275" s="712"/>
      <c r="Y275" s="191"/>
      <c r="Z275" s="801"/>
      <c r="AA275" s="62"/>
      <c r="AB275" s="712"/>
      <c r="AC275" s="62"/>
      <c r="AD275" s="712"/>
      <c r="AE275" s="62"/>
      <c r="AF275" s="712"/>
      <c r="AG275" s="62"/>
      <c r="AH275" s="712"/>
      <c r="AI275" s="62"/>
      <c r="AJ275" s="712"/>
      <c r="AK275" s="62"/>
      <c r="AL275" s="712"/>
      <c r="AM275" s="62"/>
      <c r="AN275" s="712"/>
      <c r="AO275" s="62"/>
      <c r="AP275" s="712"/>
      <c r="AQ275" s="62"/>
      <c r="AR275" s="712"/>
      <c r="AS275" s="62"/>
      <c r="AT275" s="712"/>
      <c r="AU275" s="62"/>
      <c r="AV275" s="712"/>
      <c r="AW275" s="62"/>
      <c r="AX275" s="712"/>
      <c r="AY275" s="62"/>
      <c r="AZ275" s="712"/>
      <c r="BA275" s="62"/>
      <c r="BB275" s="712"/>
      <c r="BC275" s="62"/>
      <c r="BD275" s="712"/>
      <c r="BE275" s="62"/>
      <c r="BF275" s="712"/>
      <c r="BG275" s="62"/>
      <c r="BH275" s="712"/>
      <c r="BI275" s="62"/>
      <c r="BJ275" s="712"/>
      <c r="BK275" s="62"/>
      <c r="BL275" s="712"/>
      <c r="BM275" s="62"/>
      <c r="BN275" s="712"/>
      <c r="BO275" s="62" ph="1"/>
      <c r="BP275" s="712" ph="1"/>
      <c r="BQ275" s="62"/>
      <c r="BR275" s="712"/>
      <c r="BS275" s="62"/>
      <c r="BT275" s="712"/>
      <c r="BU275" s="62"/>
      <c r="BV275" s="712"/>
      <c r="BW275" s="62"/>
      <c r="BX275" s="712"/>
    </row>
    <row r="276" spans="2:76" x14ac:dyDescent="0.45">
      <c r="B276" s="63"/>
      <c r="C276" s="62"/>
      <c r="D276" s="62"/>
      <c r="E276" s="62"/>
      <c r="F276" s="62"/>
      <c r="G276" s="64"/>
      <c r="H276" s="64"/>
      <c r="I276" s="65"/>
      <c r="J276" s="66"/>
      <c r="K276" s="75"/>
      <c r="L276" s="79"/>
      <c r="M276" s="84"/>
      <c r="N276" s="65"/>
      <c r="O276" s="62"/>
      <c r="P276" s="712"/>
      <c r="Q276" s="62"/>
      <c r="R276" s="712"/>
      <c r="S276" s="62"/>
      <c r="T276" s="712"/>
      <c r="U276" s="62"/>
      <c r="V276" s="712"/>
      <c r="W276" s="62"/>
      <c r="X276" s="712"/>
      <c r="Y276" s="191"/>
      <c r="Z276" s="801"/>
      <c r="AA276" s="62"/>
      <c r="AB276" s="712"/>
      <c r="AC276" s="62"/>
      <c r="AD276" s="712"/>
      <c r="AE276" s="62"/>
      <c r="AF276" s="712"/>
      <c r="AG276" s="62"/>
      <c r="AH276" s="712"/>
      <c r="AI276" s="62"/>
      <c r="AJ276" s="712"/>
      <c r="AK276" s="62"/>
      <c r="AL276" s="712"/>
      <c r="AM276" s="62"/>
      <c r="AN276" s="712"/>
      <c r="AO276" s="62"/>
      <c r="AP276" s="712"/>
      <c r="AQ276" s="62"/>
      <c r="AR276" s="712"/>
      <c r="AS276" s="62"/>
      <c r="AT276" s="712"/>
      <c r="AU276" s="62"/>
      <c r="AV276" s="712"/>
      <c r="AW276" s="62"/>
      <c r="AX276" s="712"/>
      <c r="AY276" s="62"/>
      <c r="AZ276" s="712"/>
      <c r="BA276" s="62"/>
      <c r="BB276" s="712"/>
      <c r="BC276" s="62"/>
      <c r="BD276" s="712"/>
      <c r="BE276" s="62"/>
      <c r="BF276" s="712"/>
      <c r="BG276" s="62"/>
      <c r="BH276" s="712"/>
      <c r="BI276" s="62"/>
      <c r="BJ276" s="712"/>
      <c r="BK276" s="62"/>
      <c r="BL276" s="712"/>
      <c r="BM276" s="62"/>
      <c r="BN276" s="712"/>
      <c r="BO276" s="62"/>
      <c r="BP276" s="712"/>
      <c r="BQ276" s="62"/>
      <c r="BR276" s="712"/>
      <c r="BS276" s="62"/>
      <c r="BT276" s="712"/>
      <c r="BU276" s="62"/>
      <c r="BV276" s="712"/>
      <c r="BW276" s="62"/>
      <c r="BX276" s="712"/>
    </row>
    <row r="277" spans="2:76" ht="26" x14ac:dyDescent="0.45">
      <c r="B277" s="63"/>
      <c r="C277" s="62"/>
      <c r="D277" s="62"/>
      <c r="E277" s="62"/>
      <c r="F277" s="62"/>
      <c r="G277" s="64"/>
      <c r="H277" s="64"/>
      <c r="I277" s="65"/>
      <c r="J277" s="66"/>
      <c r="K277" s="75"/>
      <c r="L277" s="79"/>
      <c r="M277" s="84"/>
      <c r="N277" s="65"/>
      <c r="O277" s="62"/>
      <c r="P277" s="712"/>
      <c r="Q277" s="62"/>
      <c r="R277" s="712"/>
      <c r="S277" s="62"/>
      <c r="T277" s="712"/>
      <c r="U277" s="62"/>
      <c r="V277" s="712"/>
      <c r="W277" s="62"/>
      <c r="X277" s="712"/>
      <c r="Y277" s="191"/>
      <c r="Z277" s="801"/>
      <c r="AA277" s="62"/>
      <c r="AB277" s="712"/>
      <c r="AC277" s="62"/>
      <c r="AD277" s="712"/>
      <c r="AE277" s="62"/>
      <c r="AF277" s="712"/>
      <c r="AG277" s="62"/>
      <c r="AH277" s="712"/>
      <c r="AI277" s="62"/>
      <c r="AJ277" s="712"/>
      <c r="AK277" s="62"/>
      <c r="AL277" s="712"/>
      <c r="AM277" s="62"/>
      <c r="AN277" s="712"/>
      <c r="AO277" s="62"/>
      <c r="AP277" s="712"/>
      <c r="AQ277" s="62"/>
      <c r="AR277" s="712"/>
      <c r="AS277" s="62"/>
      <c r="AT277" s="712"/>
      <c r="AU277" s="62"/>
      <c r="AV277" s="712"/>
      <c r="AW277" s="62"/>
      <c r="AX277" s="712"/>
      <c r="AY277" s="62"/>
      <c r="AZ277" s="712"/>
      <c r="BA277" s="62"/>
      <c r="BB277" s="712"/>
      <c r="BC277" s="62"/>
      <c r="BD277" s="712"/>
      <c r="BE277" s="62"/>
      <c r="BF277" s="712"/>
      <c r="BG277" s="62"/>
      <c r="BH277" s="712"/>
      <c r="BI277" s="62"/>
      <c r="BJ277" s="712"/>
      <c r="BK277" s="62"/>
      <c r="BL277" s="712"/>
      <c r="BM277" s="62"/>
      <c r="BN277" s="712"/>
      <c r="BO277" s="62" ph="1"/>
      <c r="BP277" s="712" ph="1"/>
      <c r="BQ277" s="62"/>
      <c r="BR277" s="712"/>
      <c r="BS277" s="62"/>
      <c r="BT277" s="712"/>
      <c r="BU277" s="62"/>
      <c r="BV277" s="712"/>
      <c r="BW277" s="62"/>
      <c r="BX277" s="712"/>
    </row>
    <row r="278" spans="2:76" x14ac:dyDescent="0.45">
      <c r="B278" s="63"/>
      <c r="C278" s="62"/>
      <c r="D278" s="62"/>
      <c r="E278" s="62"/>
      <c r="F278" s="62"/>
      <c r="G278" s="64"/>
      <c r="H278" s="64"/>
      <c r="I278" s="65"/>
      <c r="J278" s="66"/>
      <c r="K278" s="75"/>
      <c r="L278" s="79"/>
      <c r="M278" s="84"/>
      <c r="N278" s="65"/>
      <c r="O278" s="62"/>
      <c r="P278" s="712"/>
      <c r="Q278" s="62"/>
      <c r="R278" s="712"/>
      <c r="S278" s="62"/>
      <c r="T278" s="712"/>
      <c r="U278" s="62"/>
      <c r="V278" s="712"/>
      <c r="W278" s="62"/>
      <c r="X278" s="712"/>
      <c r="Y278" s="191"/>
      <c r="Z278" s="801"/>
      <c r="AA278" s="62"/>
      <c r="AB278" s="712"/>
      <c r="AC278" s="62"/>
      <c r="AD278" s="712"/>
      <c r="AE278" s="62"/>
      <c r="AF278" s="712"/>
      <c r="AG278" s="62"/>
      <c r="AH278" s="712"/>
      <c r="AI278" s="62"/>
      <c r="AJ278" s="712"/>
      <c r="AK278" s="62"/>
      <c r="AL278" s="712"/>
      <c r="AM278" s="62"/>
      <c r="AN278" s="712"/>
      <c r="AO278" s="62"/>
      <c r="AP278" s="712"/>
      <c r="AQ278" s="62"/>
      <c r="AR278" s="712"/>
      <c r="AS278" s="62"/>
      <c r="AT278" s="712"/>
      <c r="AU278" s="62"/>
      <c r="AV278" s="712"/>
      <c r="AW278" s="62"/>
      <c r="AX278" s="712"/>
      <c r="AY278" s="62"/>
      <c r="AZ278" s="712"/>
      <c r="BA278" s="62"/>
      <c r="BB278" s="712"/>
      <c r="BC278" s="62"/>
      <c r="BD278" s="712"/>
      <c r="BE278" s="62"/>
      <c r="BF278" s="712"/>
      <c r="BG278" s="62"/>
      <c r="BH278" s="712"/>
      <c r="BI278" s="62"/>
      <c r="BJ278" s="712"/>
      <c r="BK278" s="62"/>
      <c r="BL278" s="712"/>
      <c r="BM278" s="62"/>
      <c r="BN278" s="712"/>
      <c r="BO278" s="62"/>
      <c r="BP278" s="712"/>
      <c r="BQ278" s="62"/>
      <c r="BR278" s="712"/>
      <c r="BS278" s="62"/>
      <c r="BT278" s="712"/>
      <c r="BU278" s="62"/>
      <c r="BV278" s="712"/>
      <c r="BW278" s="62"/>
      <c r="BX278" s="712"/>
    </row>
    <row r="279" spans="2:76" ht="26" x14ac:dyDescent="0.45">
      <c r="B279" s="63"/>
      <c r="C279" s="62"/>
      <c r="D279" s="62"/>
      <c r="E279" s="62"/>
      <c r="F279" s="62"/>
      <c r="G279" s="64"/>
      <c r="H279" s="64"/>
      <c r="I279" s="65"/>
      <c r="J279" s="66"/>
      <c r="K279" s="75"/>
      <c r="L279" s="79"/>
      <c r="M279" s="84"/>
      <c r="N279" s="65"/>
      <c r="O279" s="62"/>
      <c r="P279" s="712"/>
      <c r="Q279" s="62"/>
      <c r="R279" s="712"/>
      <c r="S279" s="62"/>
      <c r="T279" s="712"/>
      <c r="U279" s="62"/>
      <c r="V279" s="712"/>
      <c r="W279" s="62"/>
      <c r="X279" s="712"/>
      <c r="Y279" s="191"/>
      <c r="Z279" s="801"/>
      <c r="AA279" s="62"/>
      <c r="AB279" s="712"/>
      <c r="AC279" s="62"/>
      <c r="AD279" s="712"/>
      <c r="AE279" s="62"/>
      <c r="AF279" s="712"/>
      <c r="AG279" s="62"/>
      <c r="AH279" s="712"/>
      <c r="AI279" s="62"/>
      <c r="AJ279" s="712"/>
      <c r="AK279" s="62"/>
      <c r="AL279" s="712"/>
      <c r="AM279" s="62"/>
      <c r="AN279" s="712"/>
      <c r="AO279" s="62"/>
      <c r="AP279" s="712"/>
      <c r="AQ279" s="62"/>
      <c r="AR279" s="712"/>
      <c r="AS279" s="62"/>
      <c r="AT279" s="712"/>
      <c r="AU279" s="62"/>
      <c r="AV279" s="712"/>
      <c r="AW279" s="62"/>
      <c r="AX279" s="712"/>
      <c r="AY279" s="62"/>
      <c r="AZ279" s="712"/>
      <c r="BA279" s="62"/>
      <c r="BB279" s="712"/>
      <c r="BC279" s="62"/>
      <c r="BD279" s="712"/>
      <c r="BE279" s="62"/>
      <c r="BF279" s="712"/>
      <c r="BG279" s="62"/>
      <c r="BH279" s="712"/>
      <c r="BI279" s="62"/>
      <c r="BJ279" s="712"/>
      <c r="BK279" s="62"/>
      <c r="BL279" s="712"/>
      <c r="BM279" s="62"/>
      <c r="BN279" s="712"/>
      <c r="BO279" s="62" ph="1"/>
      <c r="BP279" s="712" ph="1"/>
      <c r="BQ279" s="62"/>
      <c r="BR279" s="712"/>
      <c r="BS279" s="62"/>
      <c r="BT279" s="712"/>
      <c r="BU279" s="62"/>
      <c r="BV279" s="712"/>
      <c r="BW279" s="62"/>
      <c r="BX279" s="712"/>
    </row>
    <row r="280" spans="2:76" x14ac:dyDescent="0.45">
      <c r="B280" s="63"/>
      <c r="C280" s="62"/>
      <c r="D280" s="62"/>
      <c r="E280" s="62"/>
      <c r="F280" s="62"/>
      <c r="G280" s="64"/>
      <c r="H280" s="64"/>
      <c r="I280" s="65"/>
      <c r="J280" s="66"/>
      <c r="K280" s="75"/>
      <c r="L280" s="79"/>
      <c r="M280" s="84"/>
      <c r="N280" s="65"/>
      <c r="O280" s="62"/>
      <c r="P280" s="712"/>
      <c r="Q280" s="62"/>
      <c r="R280" s="712"/>
      <c r="S280" s="62"/>
      <c r="T280" s="712"/>
      <c r="U280" s="62"/>
      <c r="V280" s="712"/>
      <c r="W280" s="62"/>
      <c r="X280" s="712"/>
      <c r="Y280" s="191"/>
      <c r="Z280" s="801"/>
      <c r="AA280" s="62"/>
      <c r="AB280" s="712"/>
      <c r="AC280" s="62"/>
      <c r="AD280" s="712"/>
      <c r="AE280" s="62"/>
      <c r="AF280" s="712"/>
      <c r="AG280" s="62"/>
      <c r="AH280" s="712"/>
      <c r="AI280" s="62"/>
      <c r="AJ280" s="712"/>
      <c r="AK280" s="62"/>
      <c r="AL280" s="712"/>
      <c r="AM280" s="62"/>
      <c r="AN280" s="712"/>
      <c r="AO280" s="62"/>
      <c r="AP280" s="712"/>
      <c r="AQ280" s="62"/>
      <c r="AR280" s="712"/>
      <c r="AS280" s="62"/>
      <c r="AT280" s="712"/>
      <c r="AU280" s="62"/>
      <c r="AV280" s="712"/>
      <c r="AW280" s="62"/>
      <c r="AX280" s="712"/>
      <c r="AY280" s="62"/>
      <c r="AZ280" s="712"/>
      <c r="BA280" s="62"/>
      <c r="BB280" s="712"/>
      <c r="BC280" s="62"/>
      <c r="BD280" s="712"/>
      <c r="BE280" s="62"/>
      <c r="BF280" s="712"/>
      <c r="BG280" s="62"/>
      <c r="BH280" s="712"/>
      <c r="BI280" s="62"/>
      <c r="BJ280" s="712"/>
      <c r="BK280" s="62"/>
      <c r="BL280" s="712"/>
      <c r="BM280" s="62"/>
      <c r="BN280" s="712"/>
      <c r="BO280" s="62"/>
      <c r="BP280" s="712"/>
      <c r="BQ280" s="62"/>
      <c r="BR280" s="712"/>
      <c r="BS280" s="62"/>
      <c r="BT280" s="712"/>
      <c r="BU280" s="62"/>
      <c r="BV280" s="712"/>
      <c r="BW280" s="62"/>
      <c r="BX280" s="712"/>
    </row>
    <row r="281" spans="2:76" x14ac:dyDescent="0.45">
      <c r="B281" s="63"/>
      <c r="C281" s="62"/>
      <c r="D281" s="62"/>
      <c r="E281" s="62"/>
      <c r="F281" s="62"/>
      <c r="G281" s="64"/>
      <c r="H281" s="64"/>
      <c r="I281" s="65"/>
      <c r="J281" s="66"/>
      <c r="K281" s="75"/>
      <c r="L281" s="79"/>
      <c r="M281" s="84"/>
      <c r="N281" s="65"/>
      <c r="O281" s="62"/>
      <c r="P281" s="712"/>
      <c r="Q281" s="62"/>
      <c r="R281" s="712"/>
      <c r="S281" s="62"/>
      <c r="T281" s="712"/>
      <c r="U281" s="62"/>
      <c r="V281" s="712"/>
      <c r="W281" s="62"/>
      <c r="X281" s="712"/>
      <c r="Y281" s="191"/>
      <c r="Z281" s="801"/>
      <c r="AA281" s="62"/>
      <c r="AB281" s="712"/>
      <c r="AC281" s="62"/>
      <c r="AD281" s="712"/>
      <c r="AE281" s="62"/>
      <c r="AF281" s="712"/>
      <c r="AG281" s="62"/>
      <c r="AH281" s="712"/>
      <c r="AI281" s="62"/>
      <c r="AJ281" s="712"/>
      <c r="AK281" s="62"/>
      <c r="AL281" s="712"/>
      <c r="AM281" s="62"/>
      <c r="AN281" s="712"/>
      <c r="AO281" s="62"/>
      <c r="AP281" s="712"/>
      <c r="AQ281" s="62"/>
      <c r="AR281" s="712"/>
      <c r="AS281" s="62"/>
      <c r="AT281" s="712"/>
      <c r="AU281" s="62"/>
      <c r="AV281" s="712"/>
      <c r="AW281" s="62"/>
      <c r="AX281" s="712"/>
      <c r="AY281" s="62"/>
      <c r="AZ281" s="712"/>
      <c r="BA281" s="62"/>
      <c r="BB281" s="712"/>
      <c r="BC281" s="62"/>
      <c r="BD281" s="712"/>
      <c r="BE281" s="62"/>
      <c r="BF281" s="712"/>
      <c r="BG281" s="62"/>
      <c r="BH281" s="712"/>
      <c r="BI281" s="62"/>
      <c r="BJ281" s="712"/>
      <c r="BK281" s="62"/>
      <c r="BL281" s="712"/>
      <c r="BM281" s="62"/>
      <c r="BN281" s="712"/>
      <c r="BO281" s="62"/>
      <c r="BP281" s="712"/>
      <c r="BQ281" s="62"/>
      <c r="BR281" s="712"/>
      <c r="BS281" s="62"/>
      <c r="BT281" s="712"/>
      <c r="BU281" s="62"/>
      <c r="BV281" s="712"/>
      <c r="BW281" s="62"/>
      <c r="BX281" s="712"/>
    </row>
    <row r="282" spans="2:76" ht="26" x14ac:dyDescent="0.45">
      <c r="B282" s="63"/>
      <c r="C282" s="62"/>
      <c r="D282" s="62"/>
      <c r="E282" s="62"/>
      <c r="F282" s="62"/>
      <c r="G282" s="64"/>
      <c r="H282" s="64"/>
      <c r="I282" s="65"/>
      <c r="J282" s="66"/>
      <c r="K282" s="75"/>
      <c r="L282" s="79"/>
      <c r="M282" s="84"/>
      <c r="N282" s="65"/>
      <c r="O282" s="62"/>
      <c r="P282" s="712"/>
      <c r="Q282" s="62"/>
      <c r="R282" s="712"/>
      <c r="S282" s="62"/>
      <c r="T282" s="712"/>
      <c r="U282" s="62"/>
      <c r="V282" s="712"/>
      <c r="W282" s="62"/>
      <c r="X282" s="712"/>
      <c r="Y282" s="191"/>
      <c r="Z282" s="801"/>
      <c r="AA282" s="62"/>
      <c r="AB282" s="712"/>
      <c r="AC282" s="62"/>
      <c r="AD282" s="712"/>
      <c r="AE282" s="62"/>
      <c r="AF282" s="712"/>
      <c r="AG282" s="62"/>
      <c r="AH282" s="712"/>
      <c r="AI282" s="62"/>
      <c r="AJ282" s="712"/>
      <c r="AK282" s="62"/>
      <c r="AL282" s="712"/>
      <c r="AM282" s="62"/>
      <c r="AN282" s="712"/>
      <c r="AO282" s="62"/>
      <c r="AP282" s="712"/>
      <c r="AQ282" s="62"/>
      <c r="AR282" s="712"/>
      <c r="AS282" s="62"/>
      <c r="AT282" s="712"/>
      <c r="AU282" s="62"/>
      <c r="AV282" s="712"/>
      <c r="AW282" s="62"/>
      <c r="AX282" s="712"/>
      <c r="AY282" s="62"/>
      <c r="AZ282" s="712"/>
      <c r="BA282" s="62"/>
      <c r="BB282" s="712"/>
      <c r="BC282" s="62"/>
      <c r="BD282" s="712"/>
      <c r="BE282" s="62"/>
      <c r="BF282" s="712"/>
      <c r="BG282" s="62"/>
      <c r="BH282" s="712"/>
      <c r="BI282" s="62"/>
      <c r="BJ282" s="712"/>
      <c r="BK282" s="62"/>
      <c r="BL282" s="712"/>
      <c r="BM282" s="62"/>
      <c r="BN282" s="712"/>
      <c r="BO282" s="62" ph="1"/>
      <c r="BP282" s="712" ph="1"/>
      <c r="BQ282" s="62"/>
      <c r="BR282" s="712"/>
      <c r="BS282" s="62"/>
      <c r="BT282" s="712"/>
      <c r="BU282" s="62"/>
      <c r="BV282" s="712"/>
      <c r="BW282" s="62"/>
      <c r="BX282" s="712"/>
    </row>
    <row r="283" spans="2:76" x14ac:dyDescent="0.45">
      <c r="B283" s="63"/>
      <c r="C283" s="62"/>
      <c r="D283" s="62"/>
      <c r="E283" s="62"/>
      <c r="F283" s="62"/>
      <c r="G283" s="64"/>
      <c r="H283" s="64"/>
      <c r="I283" s="65"/>
      <c r="J283" s="66"/>
      <c r="K283" s="75"/>
      <c r="L283" s="79"/>
      <c r="M283" s="84"/>
      <c r="N283" s="65"/>
      <c r="O283" s="62"/>
      <c r="P283" s="712"/>
      <c r="Q283" s="62"/>
      <c r="R283" s="712"/>
      <c r="S283" s="62"/>
      <c r="T283" s="712"/>
      <c r="U283" s="62"/>
      <c r="V283" s="712"/>
      <c r="W283" s="62"/>
      <c r="X283" s="712"/>
      <c r="Y283" s="191"/>
      <c r="Z283" s="801"/>
      <c r="AA283" s="62"/>
      <c r="AB283" s="712"/>
      <c r="AC283" s="62"/>
      <c r="AD283" s="712"/>
      <c r="AE283" s="62"/>
      <c r="AF283" s="712"/>
      <c r="AG283" s="62"/>
      <c r="AH283" s="712"/>
      <c r="AI283" s="62"/>
      <c r="AJ283" s="712"/>
      <c r="AK283" s="62"/>
      <c r="AL283" s="712"/>
      <c r="AM283" s="62"/>
      <c r="AN283" s="712"/>
      <c r="AO283" s="62"/>
      <c r="AP283" s="712"/>
      <c r="AQ283" s="62"/>
      <c r="AR283" s="712"/>
      <c r="AS283" s="62"/>
      <c r="AT283" s="712"/>
      <c r="AU283" s="62"/>
      <c r="AV283" s="712"/>
      <c r="AW283" s="62"/>
      <c r="AX283" s="712"/>
      <c r="AY283" s="62"/>
      <c r="AZ283" s="712"/>
      <c r="BA283" s="62"/>
      <c r="BB283" s="712"/>
      <c r="BC283" s="62"/>
      <c r="BD283" s="712"/>
      <c r="BE283" s="62"/>
      <c r="BF283" s="712"/>
      <c r="BG283" s="62"/>
      <c r="BH283" s="712"/>
      <c r="BI283" s="62"/>
      <c r="BJ283" s="712"/>
      <c r="BK283" s="62"/>
      <c r="BL283" s="712"/>
      <c r="BM283" s="62"/>
      <c r="BN283" s="712"/>
      <c r="BO283" s="62"/>
      <c r="BP283" s="712"/>
      <c r="BQ283" s="62"/>
      <c r="BR283" s="712"/>
      <c r="BS283" s="62"/>
      <c r="BT283" s="712"/>
      <c r="BU283" s="62"/>
      <c r="BV283" s="712"/>
      <c r="BW283" s="62"/>
      <c r="BX283" s="712"/>
    </row>
    <row r="284" spans="2:76" ht="26" x14ac:dyDescent="0.45">
      <c r="B284" s="63"/>
      <c r="C284" s="62"/>
      <c r="D284" s="62"/>
      <c r="E284" s="62"/>
      <c r="F284" s="62"/>
      <c r="G284" s="64"/>
      <c r="H284" s="64"/>
      <c r="I284" s="65"/>
      <c r="J284" s="66"/>
      <c r="K284" s="75"/>
      <c r="L284" s="79"/>
      <c r="M284" s="84"/>
      <c r="N284" s="65"/>
      <c r="O284" s="62"/>
      <c r="P284" s="712"/>
      <c r="Q284" s="62"/>
      <c r="R284" s="712"/>
      <c r="S284" s="62"/>
      <c r="T284" s="712"/>
      <c r="U284" s="62"/>
      <c r="V284" s="712"/>
      <c r="W284" s="62"/>
      <c r="X284" s="712"/>
      <c r="Y284" s="191"/>
      <c r="Z284" s="801"/>
      <c r="AA284" s="62"/>
      <c r="AB284" s="712"/>
      <c r="AC284" s="62"/>
      <c r="AD284" s="712"/>
      <c r="AE284" s="62"/>
      <c r="AF284" s="712"/>
      <c r="AG284" s="62"/>
      <c r="AH284" s="712"/>
      <c r="AI284" s="62"/>
      <c r="AJ284" s="712"/>
      <c r="AK284" s="62"/>
      <c r="AL284" s="712"/>
      <c r="AM284" s="62"/>
      <c r="AN284" s="712"/>
      <c r="AO284" s="62"/>
      <c r="AP284" s="712"/>
      <c r="AQ284" s="62"/>
      <c r="AR284" s="712"/>
      <c r="AS284" s="62"/>
      <c r="AT284" s="712"/>
      <c r="AU284" s="62"/>
      <c r="AV284" s="712"/>
      <c r="AW284" s="62"/>
      <c r="AX284" s="712"/>
      <c r="AY284" s="62"/>
      <c r="AZ284" s="712"/>
      <c r="BA284" s="62"/>
      <c r="BB284" s="712"/>
      <c r="BC284" s="62"/>
      <c r="BD284" s="712"/>
      <c r="BE284" s="62"/>
      <c r="BF284" s="712"/>
      <c r="BG284" s="62"/>
      <c r="BH284" s="712"/>
      <c r="BI284" s="62"/>
      <c r="BJ284" s="712"/>
      <c r="BK284" s="62"/>
      <c r="BL284" s="712"/>
      <c r="BM284" s="62"/>
      <c r="BN284" s="712"/>
      <c r="BO284" s="62" ph="1"/>
      <c r="BP284" s="712" ph="1"/>
      <c r="BQ284" s="62"/>
      <c r="BR284" s="712"/>
      <c r="BS284" s="62"/>
      <c r="BT284" s="712"/>
      <c r="BU284" s="62"/>
      <c r="BV284" s="712"/>
      <c r="BW284" s="62"/>
      <c r="BX284" s="712"/>
    </row>
    <row r="285" spans="2:76" ht="26" x14ac:dyDescent="0.45">
      <c r="B285" s="63"/>
      <c r="C285" s="62"/>
      <c r="D285" s="62"/>
      <c r="E285" s="62"/>
      <c r="F285" s="62"/>
      <c r="G285" s="64"/>
      <c r="H285" s="64"/>
      <c r="I285" s="65"/>
      <c r="J285" s="66"/>
      <c r="K285" s="75"/>
      <c r="L285" s="79"/>
      <c r="M285" s="84"/>
      <c r="N285" s="65"/>
      <c r="O285" s="62"/>
      <c r="P285" s="712"/>
      <c r="Q285" s="62"/>
      <c r="R285" s="712"/>
      <c r="S285" s="62"/>
      <c r="T285" s="712"/>
      <c r="U285" s="62"/>
      <c r="V285" s="712"/>
      <c r="W285" s="62"/>
      <c r="X285" s="712"/>
      <c r="Y285" s="191"/>
      <c r="Z285" s="801"/>
      <c r="AA285" s="62"/>
      <c r="AB285" s="712"/>
      <c r="AC285" s="62"/>
      <c r="AD285" s="712"/>
      <c r="AE285" s="62"/>
      <c r="AF285" s="712"/>
      <c r="AG285" s="62"/>
      <c r="AH285" s="712"/>
      <c r="AI285" s="62"/>
      <c r="AJ285" s="712"/>
      <c r="AK285" s="62"/>
      <c r="AL285" s="712"/>
      <c r="AM285" s="62"/>
      <c r="AN285" s="712"/>
      <c r="AO285" s="62"/>
      <c r="AP285" s="712"/>
      <c r="AQ285" s="62"/>
      <c r="AR285" s="712"/>
      <c r="AS285" s="62"/>
      <c r="AT285" s="712"/>
      <c r="AU285" s="62"/>
      <c r="AV285" s="712"/>
      <c r="AW285" s="62"/>
      <c r="AX285" s="712"/>
      <c r="AY285" s="62"/>
      <c r="AZ285" s="712"/>
      <c r="BA285" s="62"/>
      <c r="BB285" s="712"/>
      <c r="BC285" s="62"/>
      <c r="BD285" s="712"/>
      <c r="BE285" s="62"/>
      <c r="BF285" s="712"/>
      <c r="BG285" s="62"/>
      <c r="BH285" s="712"/>
      <c r="BI285" s="62"/>
      <c r="BJ285" s="712"/>
      <c r="BK285" s="62"/>
      <c r="BL285" s="712"/>
      <c r="BM285" s="62"/>
      <c r="BN285" s="712"/>
      <c r="BO285" s="62" ph="1"/>
      <c r="BP285" s="712" ph="1"/>
      <c r="BQ285" s="62"/>
      <c r="BR285" s="712"/>
      <c r="BS285" s="62"/>
      <c r="BT285" s="712"/>
      <c r="BU285" s="62"/>
      <c r="BV285" s="712"/>
      <c r="BW285" s="62"/>
      <c r="BX285" s="712"/>
    </row>
    <row r="286" spans="2:76" x14ac:dyDescent="0.45">
      <c r="B286" s="63"/>
      <c r="C286" s="62"/>
      <c r="D286" s="62"/>
      <c r="E286" s="62"/>
      <c r="F286" s="62"/>
      <c r="G286" s="64"/>
      <c r="H286" s="64"/>
      <c r="I286" s="65"/>
      <c r="J286" s="66"/>
      <c r="K286" s="75"/>
      <c r="L286" s="79"/>
      <c r="M286" s="84"/>
      <c r="N286" s="65"/>
      <c r="O286" s="62"/>
      <c r="P286" s="712"/>
      <c r="Q286" s="62"/>
      <c r="R286" s="712"/>
      <c r="S286" s="62"/>
      <c r="T286" s="712"/>
      <c r="U286" s="62"/>
      <c r="V286" s="712"/>
      <c r="W286" s="62"/>
      <c r="X286" s="712"/>
      <c r="Y286" s="191"/>
      <c r="Z286" s="801"/>
      <c r="AA286" s="62"/>
      <c r="AB286" s="712"/>
      <c r="AC286" s="62"/>
      <c r="AD286" s="712"/>
      <c r="AE286" s="62"/>
      <c r="AF286" s="712"/>
      <c r="AG286" s="62"/>
      <c r="AH286" s="712"/>
      <c r="AI286" s="62"/>
      <c r="AJ286" s="712"/>
      <c r="AK286" s="62"/>
      <c r="AL286" s="712"/>
      <c r="AM286" s="62"/>
      <c r="AN286" s="712"/>
      <c r="AO286" s="62"/>
      <c r="AP286" s="712"/>
      <c r="AQ286" s="62"/>
      <c r="AR286" s="712"/>
      <c r="AS286" s="62"/>
      <c r="AT286" s="712"/>
      <c r="AU286" s="62"/>
      <c r="AV286" s="712"/>
      <c r="AW286" s="62"/>
      <c r="AX286" s="712"/>
      <c r="AY286" s="62"/>
      <c r="AZ286" s="712"/>
      <c r="BA286" s="62"/>
      <c r="BB286" s="712"/>
      <c r="BC286" s="62"/>
      <c r="BD286" s="712"/>
      <c r="BE286" s="62"/>
      <c r="BF286" s="712"/>
      <c r="BG286" s="62"/>
      <c r="BH286" s="712"/>
      <c r="BI286" s="62"/>
      <c r="BJ286" s="712"/>
      <c r="BK286" s="62"/>
      <c r="BL286" s="712"/>
      <c r="BM286" s="62"/>
      <c r="BN286" s="712"/>
      <c r="BO286" s="62"/>
      <c r="BP286" s="712"/>
      <c r="BQ286" s="62"/>
      <c r="BR286" s="712"/>
      <c r="BS286" s="62"/>
      <c r="BT286" s="712"/>
      <c r="BU286" s="62"/>
      <c r="BV286" s="712"/>
      <c r="BW286" s="62"/>
      <c r="BX286" s="712"/>
    </row>
    <row r="287" spans="2:76" ht="26" x14ac:dyDescent="0.45">
      <c r="B287" s="63"/>
      <c r="C287" s="62"/>
      <c r="D287" s="62"/>
      <c r="E287" s="62"/>
      <c r="F287" s="62"/>
      <c r="G287" s="64"/>
      <c r="H287" s="64"/>
      <c r="I287" s="65"/>
      <c r="J287" s="66"/>
      <c r="K287" s="75"/>
      <c r="L287" s="79"/>
      <c r="M287" s="84"/>
      <c r="N287" s="65"/>
      <c r="O287" s="62"/>
      <c r="P287" s="712"/>
      <c r="Q287" s="62"/>
      <c r="R287" s="712"/>
      <c r="S287" s="62"/>
      <c r="T287" s="712"/>
      <c r="U287" s="62"/>
      <c r="V287" s="712"/>
      <c r="W287" s="62"/>
      <c r="X287" s="712"/>
      <c r="Y287" s="191"/>
      <c r="Z287" s="801"/>
      <c r="AA287" s="62"/>
      <c r="AB287" s="712"/>
      <c r="AC287" s="62"/>
      <c r="AD287" s="712"/>
      <c r="AE287" s="62"/>
      <c r="AF287" s="712"/>
      <c r="AG287" s="62"/>
      <c r="AH287" s="712"/>
      <c r="AI287" s="62"/>
      <c r="AJ287" s="712"/>
      <c r="AK287" s="62"/>
      <c r="AL287" s="712"/>
      <c r="AM287" s="62"/>
      <c r="AN287" s="712"/>
      <c r="AO287" s="62"/>
      <c r="AP287" s="712"/>
      <c r="AQ287" s="62"/>
      <c r="AR287" s="712"/>
      <c r="AS287" s="62"/>
      <c r="AT287" s="712"/>
      <c r="AU287" s="62"/>
      <c r="AV287" s="712"/>
      <c r="AW287" s="62"/>
      <c r="AX287" s="712"/>
      <c r="AY287" s="62"/>
      <c r="AZ287" s="712"/>
      <c r="BA287" s="62"/>
      <c r="BB287" s="712"/>
      <c r="BC287" s="62"/>
      <c r="BD287" s="712"/>
      <c r="BE287" s="62"/>
      <c r="BF287" s="712"/>
      <c r="BG287" s="62"/>
      <c r="BH287" s="712"/>
      <c r="BI287" s="62"/>
      <c r="BJ287" s="712"/>
      <c r="BK287" s="62"/>
      <c r="BL287" s="712"/>
      <c r="BM287" s="62"/>
      <c r="BN287" s="712"/>
      <c r="BO287" s="62" ph="1"/>
      <c r="BP287" s="712" ph="1"/>
      <c r="BQ287" s="62"/>
      <c r="BR287" s="712"/>
      <c r="BS287" s="62"/>
      <c r="BT287" s="712"/>
      <c r="BU287" s="62"/>
      <c r="BV287" s="712"/>
      <c r="BW287" s="62"/>
      <c r="BX287" s="712"/>
    </row>
    <row r="288" spans="2:76" x14ac:dyDescent="0.45">
      <c r="B288" s="63"/>
      <c r="C288" s="62"/>
      <c r="D288" s="62"/>
      <c r="E288" s="62"/>
      <c r="F288" s="62"/>
      <c r="G288" s="64"/>
      <c r="H288" s="64"/>
      <c r="I288" s="65"/>
      <c r="J288" s="66"/>
      <c r="K288" s="75"/>
      <c r="L288" s="79"/>
      <c r="M288" s="84"/>
      <c r="N288" s="65"/>
      <c r="O288" s="62"/>
      <c r="P288" s="712"/>
      <c r="Q288" s="62"/>
      <c r="R288" s="712"/>
      <c r="S288" s="62"/>
      <c r="T288" s="712"/>
      <c r="U288" s="62"/>
      <c r="V288" s="712"/>
      <c r="W288" s="62"/>
      <c r="X288" s="712"/>
      <c r="Y288" s="191"/>
      <c r="Z288" s="801"/>
      <c r="AA288" s="62"/>
      <c r="AB288" s="712"/>
      <c r="AC288" s="62"/>
      <c r="AD288" s="712"/>
      <c r="AE288" s="62"/>
      <c r="AF288" s="712"/>
      <c r="AG288" s="62"/>
      <c r="AH288" s="712"/>
      <c r="AI288" s="62"/>
      <c r="AJ288" s="712"/>
      <c r="AK288" s="62"/>
      <c r="AL288" s="712"/>
      <c r="AM288" s="62"/>
      <c r="AN288" s="712"/>
      <c r="AO288" s="62"/>
      <c r="AP288" s="712"/>
      <c r="AQ288" s="62"/>
      <c r="AR288" s="712"/>
      <c r="AS288" s="62"/>
      <c r="AT288" s="712"/>
      <c r="AU288" s="62"/>
      <c r="AV288" s="712"/>
      <c r="AW288" s="62"/>
      <c r="AX288" s="712"/>
      <c r="AY288" s="62"/>
      <c r="AZ288" s="712"/>
      <c r="BA288" s="62"/>
      <c r="BB288" s="712"/>
      <c r="BC288" s="62"/>
      <c r="BD288" s="712"/>
      <c r="BE288" s="62"/>
      <c r="BF288" s="712"/>
      <c r="BG288" s="62"/>
      <c r="BH288" s="712"/>
      <c r="BI288" s="62"/>
      <c r="BJ288" s="712"/>
      <c r="BK288" s="62"/>
      <c r="BL288" s="712"/>
      <c r="BM288" s="62"/>
      <c r="BN288" s="712"/>
      <c r="BO288" s="62"/>
      <c r="BP288" s="712"/>
      <c r="BQ288" s="62"/>
      <c r="BR288" s="712"/>
      <c r="BS288" s="62"/>
      <c r="BT288" s="712"/>
      <c r="BU288" s="62"/>
      <c r="BV288" s="712"/>
      <c r="BW288" s="62"/>
      <c r="BX288" s="712"/>
    </row>
    <row r="289" spans="2:76" ht="26" x14ac:dyDescent="0.45">
      <c r="B289" s="63"/>
      <c r="C289" s="62"/>
      <c r="D289" s="62"/>
      <c r="E289" s="62"/>
      <c r="F289" s="62"/>
      <c r="G289" s="64"/>
      <c r="H289" s="64"/>
      <c r="I289" s="65"/>
      <c r="J289" s="66"/>
      <c r="K289" s="75"/>
      <c r="L289" s="79"/>
      <c r="M289" s="84"/>
      <c r="N289" s="65"/>
      <c r="O289" s="62"/>
      <c r="P289" s="712"/>
      <c r="Q289" s="62"/>
      <c r="R289" s="712"/>
      <c r="S289" s="62"/>
      <c r="T289" s="712"/>
      <c r="U289" s="62"/>
      <c r="V289" s="712"/>
      <c r="W289" s="62"/>
      <c r="X289" s="712"/>
      <c r="Y289" s="191"/>
      <c r="Z289" s="801"/>
      <c r="AA289" s="62"/>
      <c r="AB289" s="712"/>
      <c r="AC289" s="62"/>
      <c r="AD289" s="712"/>
      <c r="AE289" s="62"/>
      <c r="AF289" s="712"/>
      <c r="AG289" s="62"/>
      <c r="AH289" s="712"/>
      <c r="AI289" s="62"/>
      <c r="AJ289" s="712"/>
      <c r="AK289" s="62"/>
      <c r="AL289" s="712"/>
      <c r="AM289" s="62"/>
      <c r="AN289" s="712"/>
      <c r="AO289" s="62"/>
      <c r="AP289" s="712"/>
      <c r="AQ289" s="62"/>
      <c r="AR289" s="712"/>
      <c r="AS289" s="62"/>
      <c r="AT289" s="712"/>
      <c r="AU289" s="62"/>
      <c r="AV289" s="712"/>
      <c r="AW289" s="62"/>
      <c r="AX289" s="712"/>
      <c r="AY289" s="62"/>
      <c r="AZ289" s="712"/>
      <c r="BA289" s="62"/>
      <c r="BB289" s="712"/>
      <c r="BC289" s="62"/>
      <c r="BD289" s="712"/>
      <c r="BE289" s="62"/>
      <c r="BF289" s="712"/>
      <c r="BG289" s="62"/>
      <c r="BH289" s="712"/>
      <c r="BI289" s="62"/>
      <c r="BJ289" s="712"/>
      <c r="BK289" s="62"/>
      <c r="BL289" s="712"/>
      <c r="BM289" s="62"/>
      <c r="BN289" s="712"/>
      <c r="BO289" s="62" ph="1"/>
      <c r="BP289" s="712" ph="1"/>
      <c r="BQ289" s="62"/>
      <c r="BR289" s="712"/>
      <c r="BS289" s="62"/>
      <c r="BT289" s="712"/>
      <c r="BU289" s="62"/>
      <c r="BV289" s="712"/>
      <c r="BW289" s="62"/>
      <c r="BX289" s="712"/>
    </row>
    <row r="290" spans="2:76" x14ac:dyDescent="0.45">
      <c r="B290" s="63"/>
      <c r="C290" s="62"/>
      <c r="D290" s="62"/>
      <c r="E290" s="62"/>
      <c r="F290" s="62"/>
      <c r="G290" s="64"/>
      <c r="H290" s="64"/>
      <c r="I290" s="65"/>
      <c r="J290" s="66"/>
      <c r="K290" s="75"/>
      <c r="L290" s="79"/>
      <c r="M290" s="84"/>
      <c r="N290" s="65"/>
      <c r="O290" s="62"/>
      <c r="P290" s="712"/>
      <c r="Q290" s="62"/>
      <c r="R290" s="712"/>
      <c r="S290" s="62"/>
      <c r="T290" s="712"/>
      <c r="U290" s="62"/>
      <c r="V290" s="712"/>
      <c r="W290" s="62"/>
      <c r="X290" s="712"/>
      <c r="Y290" s="191"/>
      <c r="Z290" s="801"/>
      <c r="AA290" s="62"/>
      <c r="AB290" s="712"/>
      <c r="AC290" s="62"/>
      <c r="AD290" s="712"/>
      <c r="AE290" s="62"/>
      <c r="AF290" s="712"/>
      <c r="AG290" s="62"/>
      <c r="AH290" s="712"/>
      <c r="AI290" s="62"/>
      <c r="AJ290" s="712"/>
      <c r="AK290" s="62"/>
      <c r="AL290" s="712"/>
      <c r="AM290" s="62"/>
      <c r="AN290" s="712"/>
      <c r="AO290" s="62"/>
      <c r="AP290" s="712"/>
      <c r="AQ290" s="62"/>
      <c r="AR290" s="712"/>
      <c r="AS290" s="62"/>
      <c r="AT290" s="712"/>
      <c r="AU290" s="62"/>
      <c r="AV290" s="712"/>
      <c r="AW290" s="62"/>
      <c r="AX290" s="712"/>
      <c r="AY290" s="62"/>
      <c r="AZ290" s="712"/>
      <c r="BA290" s="62"/>
      <c r="BB290" s="712"/>
      <c r="BC290" s="62"/>
      <c r="BD290" s="712"/>
      <c r="BE290" s="62"/>
      <c r="BF290" s="712"/>
      <c r="BG290" s="62"/>
      <c r="BH290" s="712"/>
      <c r="BI290" s="62"/>
      <c r="BJ290" s="712"/>
      <c r="BK290" s="62"/>
      <c r="BL290" s="712"/>
      <c r="BM290" s="62"/>
      <c r="BN290" s="712"/>
      <c r="BO290" s="62"/>
      <c r="BP290" s="712"/>
      <c r="BQ290" s="62"/>
      <c r="BR290" s="712"/>
      <c r="BS290" s="62"/>
      <c r="BT290" s="712"/>
      <c r="BU290" s="62"/>
      <c r="BV290" s="712"/>
      <c r="BW290" s="62"/>
      <c r="BX290" s="712"/>
    </row>
    <row r="291" spans="2:76" ht="26" x14ac:dyDescent="0.45">
      <c r="B291" s="63"/>
      <c r="C291" s="62"/>
      <c r="D291" s="62"/>
      <c r="E291" s="62"/>
      <c r="F291" s="62"/>
      <c r="G291" s="64"/>
      <c r="H291" s="64"/>
      <c r="I291" s="65"/>
      <c r="J291" s="66"/>
      <c r="K291" s="75"/>
      <c r="L291" s="79"/>
      <c r="M291" s="84"/>
      <c r="N291" s="65"/>
      <c r="O291" s="62"/>
      <c r="P291" s="712"/>
      <c r="Q291" s="62"/>
      <c r="R291" s="712"/>
      <c r="S291" s="62"/>
      <c r="T291" s="712"/>
      <c r="U291" s="62"/>
      <c r="V291" s="712"/>
      <c r="W291" s="62"/>
      <c r="X291" s="712"/>
      <c r="Y291" s="191"/>
      <c r="Z291" s="801"/>
      <c r="AA291" s="62"/>
      <c r="AB291" s="712"/>
      <c r="AC291" s="62"/>
      <c r="AD291" s="712"/>
      <c r="AE291" s="62"/>
      <c r="AF291" s="712"/>
      <c r="AG291" s="62"/>
      <c r="AH291" s="712"/>
      <c r="AI291" s="62"/>
      <c r="AJ291" s="712"/>
      <c r="AK291" s="62"/>
      <c r="AL291" s="712"/>
      <c r="AM291" s="62"/>
      <c r="AN291" s="712"/>
      <c r="AO291" s="62"/>
      <c r="AP291" s="712"/>
      <c r="AQ291" s="62"/>
      <c r="AR291" s="712"/>
      <c r="AS291" s="62"/>
      <c r="AT291" s="712"/>
      <c r="AU291" s="62"/>
      <c r="AV291" s="712"/>
      <c r="AW291" s="62"/>
      <c r="AX291" s="712"/>
      <c r="AY291" s="62"/>
      <c r="AZ291" s="712"/>
      <c r="BA291" s="62"/>
      <c r="BB291" s="712"/>
      <c r="BC291" s="62"/>
      <c r="BD291" s="712"/>
      <c r="BE291" s="62"/>
      <c r="BF291" s="712"/>
      <c r="BG291" s="62"/>
      <c r="BH291" s="712"/>
      <c r="BI291" s="62"/>
      <c r="BJ291" s="712"/>
      <c r="BK291" s="62"/>
      <c r="BL291" s="712"/>
      <c r="BM291" s="62"/>
      <c r="BN291" s="712"/>
      <c r="BO291" s="62" ph="1"/>
      <c r="BP291" s="712" ph="1"/>
      <c r="BQ291" s="62"/>
      <c r="BR291" s="712"/>
      <c r="BS291" s="62"/>
      <c r="BT291" s="712"/>
      <c r="BU291" s="62"/>
      <c r="BV291" s="712"/>
      <c r="BW291" s="62"/>
      <c r="BX291" s="712"/>
    </row>
    <row r="292" spans="2:76" x14ac:dyDescent="0.45">
      <c r="B292" s="63"/>
      <c r="C292" s="62"/>
      <c r="D292" s="62"/>
      <c r="E292" s="62"/>
      <c r="F292" s="62"/>
      <c r="G292" s="64"/>
      <c r="H292" s="64"/>
      <c r="I292" s="65"/>
      <c r="J292" s="66"/>
      <c r="K292" s="75"/>
      <c r="L292" s="79"/>
      <c r="M292" s="84"/>
      <c r="N292" s="65"/>
      <c r="O292" s="62"/>
      <c r="P292" s="712"/>
      <c r="Q292" s="62"/>
      <c r="R292" s="712"/>
      <c r="S292" s="62"/>
      <c r="T292" s="712"/>
      <c r="U292" s="62"/>
      <c r="V292" s="712"/>
      <c r="W292" s="62"/>
      <c r="X292" s="712"/>
      <c r="Y292" s="191"/>
      <c r="Z292" s="801"/>
      <c r="AA292" s="62"/>
      <c r="AB292" s="712"/>
      <c r="AC292" s="62"/>
      <c r="AD292" s="712"/>
      <c r="AE292" s="62"/>
      <c r="AF292" s="712"/>
      <c r="AG292" s="62"/>
      <c r="AH292" s="712"/>
      <c r="AI292" s="62"/>
      <c r="AJ292" s="712"/>
      <c r="AK292" s="62"/>
      <c r="AL292" s="712"/>
      <c r="AM292" s="62"/>
      <c r="AN292" s="712"/>
      <c r="AO292" s="62"/>
      <c r="AP292" s="712"/>
      <c r="AQ292" s="62"/>
      <c r="AR292" s="712"/>
      <c r="AS292" s="62"/>
      <c r="AT292" s="712"/>
      <c r="AU292" s="62"/>
      <c r="AV292" s="712"/>
      <c r="AW292" s="62"/>
      <c r="AX292" s="712"/>
      <c r="AY292" s="62"/>
      <c r="AZ292" s="712"/>
      <c r="BA292" s="62"/>
      <c r="BB292" s="712"/>
      <c r="BC292" s="62"/>
      <c r="BD292" s="712"/>
      <c r="BE292" s="62"/>
      <c r="BF292" s="712"/>
      <c r="BG292" s="62"/>
      <c r="BH292" s="712"/>
      <c r="BI292" s="62"/>
      <c r="BJ292" s="712"/>
      <c r="BK292" s="62"/>
      <c r="BL292" s="712"/>
      <c r="BM292" s="62"/>
      <c r="BN292" s="712"/>
      <c r="BO292" s="62"/>
      <c r="BP292" s="712"/>
      <c r="BQ292" s="62"/>
      <c r="BR292" s="712"/>
      <c r="BS292" s="62"/>
      <c r="BT292" s="712"/>
      <c r="BU292" s="62"/>
      <c r="BV292" s="712"/>
      <c r="BW292" s="62"/>
      <c r="BX292" s="712"/>
    </row>
    <row r="293" spans="2:76" ht="26" x14ac:dyDescent="0.45">
      <c r="B293" s="63"/>
      <c r="C293" s="62"/>
      <c r="D293" s="62"/>
      <c r="E293" s="62"/>
      <c r="F293" s="62"/>
      <c r="G293" s="64"/>
      <c r="H293" s="64"/>
      <c r="I293" s="65"/>
      <c r="J293" s="66"/>
      <c r="K293" s="75"/>
      <c r="L293" s="79"/>
      <c r="M293" s="84"/>
      <c r="N293" s="65"/>
      <c r="O293" s="62"/>
      <c r="P293" s="712"/>
      <c r="Q293" s="62"/>
      <c r="R293" s="712"/>
      <c r="S293" s="62"/>
      <c r="T293" s="712"/>
      <c r="U293" s="62"/>
      <c r="V293" s="712"/>
      <c r="W293" s="62"/>
      <c r="X293" s="712"/>
      <c r="Y293" s="191"/>
      <c r="Z293" s="801"/>
      <c r="AA293" s="62"/>
      <c r="AB293" s="712"/>
      <c r="AC293" s="62"/>
      <c r="AD293" s="712"/>
      <c r="AE293" s="62"/>
      <c r="AF293" s="712"/>
      <c r="AG293" s="62"/>
      <c r="AH293" s="712"/>
      <c r="AI293" s="62"/>
      <c r="AJ293" s="712"/>
      <c r="AK293" s="62"/>
      <c r="AL293" s="712"/>
      <c r="AM293" s="62"/>
      <c r="AN293" s="712"/>
      <c r="AO293" s="62"/>
      <c r="AP293" s="712"/>
      <c r="AQ293" s="62"/>
      <c r="AR293" s="712"/>
      <c r="AS293" s="62"/>
      <c r="AT293" s="712"/>
      <c r="AU293" s="62"/>
      <c r="AV293" s="712"/>
      <c r="AW293" s="62"/>
      <c r="AX293" s="712"/>
      <c r="AY293" s="62"/>
      <c r="AZ293" s="712"/>
      <c r="BA293" s="62"/>
      <c r="BB293" s="712"/>
      <c r="BC293" s="62"/>
      <c r="BD293" s="712"/>
      <c r="BE293" s="62"/>
      <c r="BF293" s="712"/>
      <c r="BG293" s="62"/>
      <c r="BH293" s="712"/>
      <c r="BI293" s="62"/>
      <c r="BJ293" s="712"/>
      <c r="BK293" s="62"/>
      <c r="BL293" s="712"/>
      <c r="BM293" s="62"/>
      <c r="BN293" s="712"/>
      <c r="BO293" s="62" ph="1"/>
      <c r="BP293" s="712" ph="1"/>
      <c r="BQ293" s="62"/>
      <c r="BR293" s="712"/>
      <c r="BS293" s="62"/>
      <c r="BT293" s="712"/>
      <c r="BU293" s="62"/>
      <c r="BV293" s="712"/>
      <c r="BW293" s="62"/>
      <c r="BX293" s="712"/>
    </row>
    <row r="294" spans="2:76" x14ac:dyDescent="0.45">
      <c r="B294" s="63"/>
      <c r="C294" s="62"/>
      <c r="D294" s="62"/>
      <c r="E294" s="62"/>
      <c r="F294" s="62"/>
      <c r="G294" s="64"/>
      <c r="H294" s="64"/>
      <c r="I294" s="65"/>
      <c r="J294" s="66"/>
      <c r="K294" s="75"/>
      <c r="L294" s="79"/>
      <c r="M294" s="84"/>
      <c r="N294" s="65"/>
      <c r="O294" s="62"/>
      <c r="P294" s="712"/>
      <c r="Q294" s="62"/>
      <c r="R294" s="712"/>
      <c r="S294" s="62"/>
      <c r="T294" s="712"/>
      <c r="U294" s="62"/>
      <c r="V294" s="712"/>
      <c r="W294" s="62"/>
      <c r="X294" s="712"/>
      <c r="Y294" s="191"/>
      <c r="Z294" s="801"/>
      <c r="AA294" s="62"/>
      <c r="AB294" s="712"/>
      <c r="AC294" s="62"/>
      <c r="AD294" s="712"/>
      <c r="AE294" s="62"/>
      <c r="AF294" s="712"/>
      <c r="AG294" s="62"/>
      <c r="AH294" s="712"/>
      <c r="AI294" s="62"/>
      <c r="AJ294" s="712"/>
      <c r="AK294" s="62"/>
      <c r="AL294" s="712"/>
      <c r="AM294" s="62"/>
      <c r="AN294" s="712"/>
      <c r="AO294" s="62"/>
      <c r="AP294" s="712"/>
      <c r="AQ294" s="62"/>
      <c r="AR294" s="712"/>
      <c r="AS294" s="62"/>
      <c r="AT294" s="712"/>
      <c r="AU294" s="62"/>
      <c r="AV294" s="712"/>
      <c r="AW294" s="62"/>
      <c r="AX294" s="712"/>
      <c r="AY294" s="62"/>
      <c r="AZ294" s="712"/>
      <c r="BA294" s="62"/>
      <c r="BB294" s="712"/>
      <c r="BC294" s="62"/>
      <c r="BD294" s="712"/>
      <c r="BE294" s="62"/>
      <c r="BF294" s="712"/>
      <c r="BG294" s="62"/>
      <c r="BH294" s="712"/>
      <c r="BI294" s="62"/>
      <c r="BJ294" s="712"/>
      <c r="BK294" s="62"/>
      <c r="BL294" s="712"/>
      <c r="BM294" s="62"/>
      <c r="BN294" s="712"/>
      <c r="BO294" s="62"/>
      <c r="BP294" s="712"/>
      <c r="BQ294" s="62"/>
      <c r="BR294" s="712"/>
      <c r="BS294" s="62"/>
      <c r="BT294" s="712"/>
      <c r="BU294" s="62"/>
      <c r="BV294" s="712"/>
      <c r="BW294" s="62"/>
      <c r="BX294" s="712"/>
    </row>
    <row r="295" spans="2:76" ht="26" x14ac:dyDescent="0.45">
      <c r="B295" s="63"/>
      <c r="C295" s="62"/>
      <c r="D295" s="62"/>
      <c r="E295" s="62"/>
      <c r="F295" s="62"/>
      <c r="G295" s="64"/>
      <c r="H295" s="64"/>
      <c r="I295" s="65"/>
      <c r="J295" s="66"/>
      <c r="K295" s="75"/>
      <c r="L295" s="79"/>
      <c r="M295" s="84"/>
      <c r="N295" s="65"/>
      <c r="O295" s="62"/>
      <c r="P295" s="712"/>
      <c r="Q295" s="62"/>
      <c r="R295" s="712"/>
      <c r="S295" s="62"/>
      <c r="T295" s="712"/>
      <c r="U295" s="62"/>
      <c r="V295" s="712"/>
      <c r="W295" s="62"/>
      <c r="X295" s="712"/>
      <c r="Y295" s="191"/>
      <c r="Z295" s="801"/>
      <c r="AA295" s="62"/>
      <c r="AB295" s="712"/>
      <c r="AC295" s="62"/>
      <c r="AD295" s="712"/>
      <c r="AE295" s="62"/>
      <c r="AF295" s="712"/>
      <c r="AG295" s="62"/>
      <c r="AH295" s="712"/>
      <c r="AI295" s="62"/>
      <c r="AJ295" s="712"/>
      <c r="AK295" s="62"/>
      <c r="AL295" s="712"/>
      <c r="AM295" s="62"/>
      <c r="AN295" s="712"/>
      <c r="AO295" s="62"/>
      <c r="AP295" s="712"/>
      <c r="AQ295" s="62"/>
      <c r="AR295" s="712"/>
      <c r="AS295" s="62"/>
      <c r="AT295" s="712"/>
      <c r="AU295" s="62"/>
      <c r="AV295" s="712"/>
      <c r="AW295" s="62"/>
      <c r="AX295" s="712"/>
      <c r="AY295" s="62"/>
      <c r="AZ295" s="712"/>
      <c r="BA295" s="62"/>
      <c r="BB295" s="712"/>
      <c r="BC295" s="62"/>
      <c r="BD295" s="712"/>
      <c r="BE295" s="62"/>
      <c r="BF295" s="712"/>
      <c r="BG295" s="62"/>
      <c r="BH295" s="712"/>
      <c r="BI295" s="62"/>
      <c r="BJ295" s="712"/>
      <c r="BK295" s="62"/>
      <c r="BL295" s="712"/>
      <c r="BM295" s="62"/>
      <c r="BN295" s="712"/>
      <c r="BO295" s="62" ph="1"/>
      <c r="BP295" s="712" ph="1"/>
      <c r="BQ295" s="62"/>
      <c r="BR295" s="712"/>
      <c r="BS295" s="62"/>
      <c r="BT295" s="712"/>
      <c r="BU295" s="62"/>
      <c r="BV295" s="712"/>
      <c r="BW295" s="62"/>
      <c r="BX295" s="712"/>
    </row>
    <row r="296" spans="2:76" x14ac:dyDescent="0.45">
      <c r="B296" s="63"/>
      <c r="C296" s="62"/>
      <c r="D296" s="62"/>
      <c r="E296" s="62"/>
      <c r="F296" s="62"/>
      <c r="G296" s="64"/>
      <c r="H296" s="64"/>
      <c r="I296" s="65"/>
      <c r="J296" s="66"/>
      <c r="K296" s="75"/>
      <c r="L296" s="79"/>
      <c r="M296" s="84"/>
      <c r="N296" s="65"/>
      <c r="O296" s="62"/>
      <c r="P296" s="712"/>
      <c r="Q296" s="62"/>
      <c r="R296" s="712"/>
      <c r="S296" s="62"/>
      <c r="T296" s="712"/>
      <c r="U296" s="62"/>
      <c r="V296" s="712"/>
      <c r="W296" s="62"/>
      <c r="X296" s="712"/>
      <c r="Y296" s="191"/>
      <c r="Z296" s="801"/>
      <c r="AA296" s="62"/>
      <c r="AB296" s="712"/>
      <c r="AC296" s="62"/>
      <c r="AD296" s="712"/>
      <c r="AE296" s="62"/>
      <c r="AF296" s="712"/>
      <c r="AG296" s="62"/>
      <c r="AH296" s="712"/>
      <c r="AI296" s="62"/>
      <c r="AJ296" s="712"/>
      <c r="AK296" s="62"/>
      <c r="AL296" s="712"/>
      <c r="AM296" s="62"/>
      <c r="AN296" s="712"/>
      <c r="AO296" s="62"/>
      <c r="AP296" s="712"/>
      <c r="AQ296" s="62"/>
      <c r="AR296" s="712"/>
      <c r="AS296" s="62"/>
      <c r="AT296" s="712"/>
      <c r="AU296" s="62"/>
      <c r="AV296" s="712"/>
      <c r="AW296" s="62"/>
      <c r="AX296" s="712"/>
      <c r="AY296" s="62"/>
      <c r="AZ296" s="712"/>
      <c r="BA296" s="62"/>
      <c r="BB296" s="712"/>
      <c r="BC296" s="62"/>
      <c r="BD296" s="712"/>
      <c r="BE296" s="62"/>
      <c r="BF296" s="712"/>
      <c r="BG296" s="62"/>
      <c r="BH296" s="712"/>
      <c r="BI296" s="62"/>
      <c r="BJ296" s="712"/>
      <c r="BK296" s="62"/>
      <c r="BL296" s="712"/>
      <c r="BM296" s="62"/>
      <c r="BN296" s="712"/>
      <c r="BO296" s="62"/>
      <c r="BP296" s="712"/>
      <c r="BQ296" s="62"/>
      <c r="BR296" s="712"/>
      <c r="BS296" s="62"/>
      <c r="BT296" s="712"/>
      <c r="BU296" s="62"/>
      <c r="BV296" s="712"/>
      <c r="BW296" s="62"/>
      <c r="BX296" s="712"/>
    </row>
    <row r="297" spans="2:76" ht="26" x14ac:dyDescent="0.45">
      <c r="B297" s="63"/>
      <c r="C297" s="62"/>
      <c r="D297" s="62"/>
      <c r="E297" s="62"/>
      <c r="F297" s="62"/>
      <c r="G297" s="64"/>
      <c r="H297" s="64"/>
      <c r="I297" s="65"/>
      <c r="J297" s="66"/>
      <c r="K297" s="75"/>
      <c r="L297" s="79"/>
      <c r="M297" s="84"/>
      <c r="N297" s="65"/>
      <c r="O297" s="62"/>
      <c r="P297" s="712"/>
      <c r="Q297" s="62"/>
      <c r="R297" s="712"/>
      <c r="S297" s="62"/>
      <c r="T297" s="712"/>
      <c r="U297" s="62"/>
      <c r="V297" s="712"/>
      <c r="W297" s="62"/>
      <c r="X297" s="712"/>
      <c r="Y297" s="191"/>
      <c r="Z297" s="801"/>
      <c r="AA297" s="62"/>
      <c r="AB297" s="712"/>
      <c r="AC297" s="62"/>
      <c r="AD297" s="712"/>
      <c r="AE297" s="62"/>
      <c r="AF297" s="712"/>
      <c r="AG297" s="62"/>
      <c r="AH297" s="712"/>
      <c r="AI297" s="62"/>
      <c r="AJ297" s="712"/>
      <c r="AK297" s="62"/>
      <c r="AL297" s="712"/>
      <c r="AM297" s="62"/>
      <c r="AN297" s="712"/>
      <c r="AO297" s="62"/>
      <c r="AP297" s="712"/>
      <c r="AQ297" s="62"/>
      <c r="AR297" s="712"/>
      <c r="AS297" s="62"/>
      <c r="AT297" s="712"/>
      <c r="AU297" s="62"/>
      <c r="AV297" s="712"/>
      <c r="AW297" s="62"/>
      <c r="AX297" s="712"/>
      <c r="AY297" s="62"/>
      <c r="AZ297" s="712"/>
      <c r="BA297" s="62"/>
      <c r="BB297" s="712"/>
      <c r="BC297" s="62"/>
      <c r="BD297" s="712"/>
      <c r="BE297" s="62"/>
      <c r="BF297" s="712"/>
      <c r="BG297" s="62"/>
      <c r="BH297" s="712"/>
      <c r="BI297" s="62"/>
      <c r="BJ297" s="712"/>
      <c r="BK297" s="62"/>
      <c r="BL297" s="712"/>
      <c r="BM297" s="62"/>
      <c r="BN297" s="712"/>
      <c r="BO297" s="62" ph="1"/>
      <c r="BP297" s="712" ph="1"/>
      <c r="BQ297" s="62"/>
      <c r="BR297" s="712"/>
      <c r="BS297" s="62"/>
      <c r="BT297" s="712"/>
      <c r="BU297" s="62"/>
      <c r="BV297" s="712"/>
      <c r="BW297" s="62"/>
      <c r="BX297" s="712"/>
    </row>
    <row r="298" spans="2:76" x14ac:dyDescent="0.45">
      <c r="B298" s="63"/>
      <c r="C298" s="62"/>
      <c r="D298" s="62"/>
      <c r="E298" s="62"/>
      <c r="F298" s="62"/>
      <c r="G298" s="64"/>
      <c r="H298" s="64"/>
      <c r="I298" s="65"/>
      <c r="J298" s="66"/>
      <c r="K298" s="75"/>
      <c r="L298" s="79"/>
      <c r="M298" s="84"/>
      <c r="N298" s="65"/>
      <c r="O298" s="62"/>
      <c r="P298" s="712"/>
      <c r="Q298" s="62"/>
      <c r="R298" s="712"/>
      <c r="S298" s="62"/>
      <c r="T298" s="712"/>
      <c r="U298" s="62"/>
      <c r="V298" s="712"/>
      <c r="W298" s="62"/>
      <c r="X298" s="712"/>
      <c r="Y298" s="191"/>
      <c r="Z298" s="801"/>
      <c r="AA298" s="62"/>
      <c r="AB298" s="712"/>
      <c r="AC298" s="62"/>
      <c r="AD298" s="712"/>
      <c r="AE298" s="62"/>
      <c r="AF298" s="712"/>
      <c r="AG298" s="62"/>
      <c r="AH298" s="712"/>
      <c r="AI298" s="62"/>
      <c r="AJ298" s="712"/>
      <c r="AK298" s="62"/>
      <c r="AL298" s="712"/>
      <c r="AM298" s="62"/>
      <c r="AN298" s="712"/>
      <c r="AO298" s="62"/>
      <c r="AP298" s="712"/>
      <c r="AQ298" s="62"/>
      <c r="AR298" s="712"/>
      <c r="AS298" s="62"/>
      <c r="AT298" s="712"/>
      <c r="AU298" s="62"/>
      <c r="AV298" s="712"/>
      <c r="AW298" s="62"/>
      <c r="AX298" s="712"/>
      <c r="AY298" s="62"/>
      <c r="AZ298" s="712"/>
      <c r="BA298" s="62"/>
      <c r="BB298" s="712"/>
      <c r="BC298" s="62"/>
      <c r="BD298" s="712"/>
      <c r="BE298" s="62"/>
      <c r="BF298" s="712"/>
      <c r="BG298" s="62"/>
      <c r="BH298" s="712"/>
      <c r="BI298" s="62"/>
      <c r="BJ298" s="712"/>
      <c r="BK298" s="62"/>
      <c r="BL298" s="712"/>
      <c r="BM298" s="62"/>
      <c r="BN298" s="712"/>
      <c r="BO298" s="62"/>
      <c r="BP298" s="712"/>
      <c r="BQ298" s="62"/>
      <c r="BR298" s="712"/>
      <c r="BS298" s="62"/>
      <c r="BT298" s="712"/>
      <c r="BU298" s="62"/>
      <c r="BV298" s="712"/>
      <c r="BW298" s="62"/>
      <c r="BX298" s="712"/>
    </row>
    <row r="299" spans="2:76" x14ac:dyDescent="0.45">
      <c r="B299" s="63"/>
      <c r="C299" s="62"/>
      <c r="D299" s="62"/>
      <c r="E299" s="62"/>
      <c r="F299" s="62"/>
      <c r="G299" s="64"/>
      <c r="H299" s="64"/>
      <c r="I299" s="65"/>
      <c r="J299" s="66"/>
      <c r="K299" s="75"/>
      <c r="L299" s="79"/>
      <c r="M299" s="84"/>
      <c r="N299" s="65"/>
      <c r="O299" s="62"/>
      <c r="P299" s="712"/>
      <c r="Q299" s="62"/>
      <c r="R299" s="712"/>
      <c r="S299" s="62"/>
      <c r="T299" s="712"/>
      <c r="U299" s="62"/>
      <c r="V299" s="712"/>
      <c r="W299" s="62"/>
      <c r="X299" s="712"/>
      <c r="Y299" s="191"/>
      <c r="Z299" s="801"/>
      <c r="AA299" s="62"/>
      <c r="AB299" s="712"/>
      <c r="AC299" s="62"/>
      <c r="AD299" s="712"/>
      <c r="AE299" s="62"/>
      <c r="AF299" s="712"/>
      <c r="AG299" s="62"/>
      <c r="AH299" s="712"/>
      <c r="AI299" s="62"/>
      <c r="AJ299" s="712"/>
      <c r="AK299" s="62"/>
      <c r="AL299" s="712"/>
      <c r="AM299" s="62"/>
      <c r="AN299" s="712"/>
      <c r="AO299" s="62"/>
      <c r="AP299" s="712"/>
      <c r="AQ299" s="62"/>
      <c r="AR299" s="712"/>
      <c r="AS299" s="62"/>
      <c r="AT299" s="712"/>
      <c r="AU299" s="62"/>
      <c r="AV299" s="712"/>
      <c r="AW299" s="62"/>
      <c r="AX299" s="712"/>
      <c r="AY299" s="62"/>
      <c r="AZ299" s="712"/>
      <c r="BA299" s="62"/>
      <c r="BB299" s="712"/>
      <c r="BC299" s="62"/>
      <c r="BD299" s="712"/>
      <c r="BE299" s="62"/>
      <c r="BF299" s="712"/>
      <c r="BG299" s="62"/>
      <c r="BH299" s="712"/>
      <c r="BI299" s="62"/>
      <c r="BJ299" s="712"/>
      <c r="BK299" s="62"/>
      <c r="BL299" s="712"/>
      <c r="BM299" s="62"/>
      <c r="BN299" s="712"/>
      <c r="BO299" s="62"/>
      <c r="BP299" s="712"/>
      <c r="BQ299" s="62"/>
      <c r="BR299" s="712"/>
      <c r="BS299" s="62"/>
      <c r="BT299" s="712"/>
      <c r="BU299" s="62"/>
      <c r="BV299" s="712"/>
      <c r="BW299" s="62"/>
      <c r="BX299" s="712"/>
    </row>
    <row r="300" spans="2:76" ht="26" x14ac:dyDescent="0.45">
      <c r="B300" s="63"/>
      <c r="C300" s="62"/>
      <c r="D300" s="62"/>
      <c r="E300" s="62"/>
      <c r="F300" s="62"/>
      <c r="G300" s="64"/>
      <c r="H300" s="64"/>
      <c r="I300" s="65"/>
      <c r="J300" s="66"/>
      <c r="K300" s="75"/>
      <c r="L300" s="79"/>
      <c r="M300" s="84"/>
      <c r="N300" s="65"/>
      <c r="O300" s="62"/>
      <c r="P300" s="712"/>
      <c r="Q300" s="62"/>
      <c r="R300" s="712"/>
      <c r="S300" s="62"/>
      <c r="T300" s="712"/>
      <c r="U300" s="62"/>
      <c r="V300" s="712"/>
      <c r="W300" s="62"/>
      <c r="X300" s="712"/>
      <c r="Y300" s="191"/>
      <c r="Z300" s="801"/>
      <c r="AA300" s="62"/>
      <c r="AB300" s="712"/>
      <c r="AC300" s="62"/>
      <c r="AD300" s="712"/>
      <c r="AE300" s="62"/>
      <c r="AF300" s="712"/>
      <c r="AG300" s="62"/>
      <c r="AH300" s="712"/>
      <c r="AI300" s="62"/>
      <c r="AJ300" s="712"/>
      <c r="AK300" s="62"/>
      <c r="AL300" s="712"/>
      <c r="AM300" s="62"/>
      <c r="AN300" s="712"/>
      <c r="AO300" s="62"/>
      <c r="AP300" s="712"/>
      <c r="AQ300" s="62"/>
      <c r="AR300" s="712"/>
      <c r="AS300" s="62"/>
      <c r="AT300" s="712"/>
      <c r="AU300" s="62"/>
      <c r="AV300" s="712"/>
      <c r="AW300" s="62"/>
      <c r="AX300" s="712"/>
      <c r="AY300" s="62"/>
      <c r="AZ300" s="712"/>
      <c r="BA300" s="62"/>
      <c r="BB300" s="712"/>
      <c r="BC300" s="62"/>
      <c r="BD300" s="712"/>
      <c r="BE300" s="62"/>
      <c r="BF300" s="712"/>
      <c r="BG300" s="62"/>
      <c r="BH300" s="712"/>
      <c r="BI300" s="62"/>
      <c r="BJ300" s="712"/>
      <c r="BK300" s="62"/>
      <c r="BL300" s="712"/>
      <c r="BM300" s="62"/>
      <c r="BN300" s="712"/>
      <c r="BO300" s="62" ph="1"/>
      <c r="BP300" s="712" ph="1"/>
      <c r="BQ300" s="62"/>
      <c r="BR300" s="712"/>
      <c r="BS300" s="62"/>
      <c r="BT300" s="712"/>
      <c r="BU300" s="62"/>
      <c r="BV300" s="712"/>
      <c r="BW300" s="62"/>
      <c r="BX300" s="712"/>
    </row>
    <row r="301" spans="2:76" x14ac:dyDescent="0.45">
      <c r="B301" s="63"/>
      <c r="C301" s="62"/>
      <c r="D301" s="62"/>
      <c r="E301" s="62"/>
      <c r="F301" s="62"/>
      <c r="G301" s="64"/>
      <c r="H301" s="64"/>
      <c r="I301" s="65"/>
      <c r="J301" s="66"/>
      <c r="K301" s="75"/>
      <c r="L301" s="79"/>
      <c r="M301" s="84"/>
      <c r="N301" s="65"/>
      <c r="O301" s="62"/>
      <c r="P301" s="712"/>
      <c r="Q301" s="62"/>
      <c r="R301" s="712"/>
      <c r="S301" s="62"/>
      <c r="T301" s="712"/>
      <c r="U301" s="62"/>
      <c r="V301" s="712"/>
      <c r="W301" s="62"/>
      <c r="X301" s="712"/>
      <c r="Y301" s="191"/>
      <c r="Z301" s="801"/>
      <c r="AA301" s="62"/>
      <c r="AB301" s="712"/>
      <c r="AC301" s="62"/>
      <c r="AD301" s="712"/>
      <c r="AE301" s="62"/>
      <c r="AF301" s="712"/>
      <c r="AG301" s="62"/>
      <c r="AH301" s="712"/>
      <c r="AI301" s="62"/>
      <c r="AJ301" s="712"/>
      <c r="AK301" s="62"/>
      <c r="AL301" s="712"/>
      <c r="AM301" s="62"/>
      <c r="AN301" s="712"/>
      <c r="AO301" s="62"/>
      <c r="AP301" s="712"/>
      <c r="AQ301" s="62"/>
      <c r="AR301" s="712"/>
      <c r="AS301" s="62"/>
      <c r="AT301" s="712"/>
      <c r="AU301" s="62"/>
      <c r="AV301" s="712"/>
      <c r="AW301" s="62"/>
      <c r="AX301" s="712"/>
      <c r="AY301" s="62"/>
      <c r="AZ301" s="712"/>
      <c r="BA301" s="62"/>
      <c r="BB301" s="712"/>
      <c r="BC301" s="62"/>
      <c r="BD301" s="712"/>
      <c r="BE301" s="62"/>
      <c r="BF301" s="712"/>
      <c r="BG301" s="62"/>
      <c r="BH301" s="712"/>
      <c r="BI301" s="62"/>
      <c r="BJ301" s="712"/>
      <c r="BK301" s="62"/>
      <c r="BL301" s="712"/>
      <c r="BM301" s="62"/>
      <c r="BN301" s="712"/>
      <c r="BO301" s="62"/>
      <c r="BP301" s="712"/>
      <c r="BQ301" s="62"/>
      <c r="BR301" s="712"/>
      <c r="BS301" s="62"/>
      <c r="BT301" s="712"/>
      <c r="BU301" s="62"/>
      <c r="BV301" s="712"/>
      <c r="BW301" s="62"/>
      <c r="BX301" s="712"/>
    </row>
    <row r="302" spans="2:76" ht="26" x14ac:dyDescent="0.45">
      <c r="B302" s="63"/>
      <c r="C302" s="62"/>
      <c r="D302" s="62"/>
      <c r="E302" s="62"/>
      <c r="F302" s="62"/>
      <c r="G302" s="64"/>
      <c r="H302" s="64"/>
      <c r="I302" s="65"/>
      <c r="J302" s="66"/>
      <c r="K302" s="75"/>
      <c r="L302" s="79"/>
      <c r="M302" s="84"/>
      <c r="N302" s="65"/>
      <c r="O302" s="62"/>
      <c r="P302" s="712"/>
      <c r="Q302" s="62"/>
      <c r="R302" s="712"/>
      <c r="S302" s="62"/>
      <c r="T302" s="712"/>
      <c r="U302" s="62"/>
      <c r="V302" s="712"/>
      <c r="W302" s="62"/>
      <c r="X302" s="712"/>
      <c r="Y302" s="191"/>
      <c r="Z302" s="801"/>
      <c r="AA302" s="62"/>
      <c r="AB302" s="712"/>
      <c r="AC302" s="62"/>
      <c r="AD302" s="712"/>
      <c r="AE302" s="62"/>
      <c r="AF302" s="712"/>
      <c r="AG302" s="62"/>
      <c r="AH302" s="712"/>
      <c r="AI302" s="62"/>
      <c r="AJ302" s="712"/>
      <c r="AK302" s="62"/>
      <c r="AL302" s="712"/>
      <c r="AM302" s="62"/>
      <c r="AN302" s="712"/>
      <c r="AO302" s="62"/>
      <c r="AP302" s="712"/>
      <c r="AQ302" s="62"/>
      <c r="AR302" s="712"/>
      <c r="AS302" s="62"/>
      <c r="AT302" s="712"/>
      <c r="AU302" s="62"/>
      <c r="AV302" s="712"/>
      <c r="AW302" s="62"/>
      <c r="AX302" s="712"/>
      <c r="AY302" s="62"/>
      <c r="AZ302" s="712"/>
      <c r="BA302" s="62"/>
      <c r="BB302" s="712"/>
      <c r="BC302" s="62"/>
      <c r="BD302" s="712"/>
      <c r="BE302" s="62"/>
      <c r="BF302" s="712"/>
      <c r="BG302" s="62"/>
      <c r="BH302" s="712"/>
      <c r="BI302" s="62"/>
      <c r="BJ302" s="712"/>
      <c r="BK302" s="62"/>
      <c r="BL302" s="712"/>
      <c r="BM302" s="62"/>
      <c r="BN302" s="712"/>
      <c r="BO302" s="62" ph="1"/>
      <c r="BP302" s="712" ph="1"/>
      <c r="BQ302" s="62"/>
      <c r="BR302" s="712"/>
      <c r="BS302" s="62"/>
      <c r="BT302" s="712"/>
      <c r="BU302" s="62"/>
      <c r="BV302" s="712"/>
      <c r="BW302" s="62"/>
      <c r="BX302" s="712"/>
    </row>
    <row r="303" spans="2:76" ht="26" x14ac:dyDescent="0.45">
      <c r="B303" s="63"/>
      <c r="C303" s="62"/>
      <c r="D303" s="62"/>
      <c r="E303" s="62"/>
      <c r="F303" s="62"/>
      <c r="G303" s="64"/>
      <c r="H303" s="64"/>
      <c r="I303" s="65"/>
      <c r="J303" s="66"/>
      <c r="K303" s="75"/>
      <c r="L303" s="79"/>
      <c r="M303" s="84"/>
      <c r="N303" s="65"/>
      <c r="O303" s="62"/>
      <c r="P303" s="712"/>
      <c r="Q303" s="62"/>
      <c r="R303" s="712"/>
      <c r="S303" s="62"/>
      <c r="T303" s="712"/>
      <c r="U303" s="62"/>
      <c r="V303" s="712"/>
      <c r="W303" s="62"/>
      <c r="X303" s="712"/>
      <c r="Y303" s="191"/>
      <c r="Z303" s="801"/>
      <c r="AA303" s="62"/>
      <c r="AB303" s="712"/>
      <c r="AC303" s="62"/>
      <c r="AD303" s="712"/>
      <c r="AE303" s="62"/>
      <c r="AF303" s="712"/>
      <c r="AG303" s="62"/>
      <c r="AH303" s="712"/>
      <c r="AI303" s="62"/>
      <c r="AJ303" s="712"/>
      <c r="AK303" s="62"/>
      <c r="AL303" s="712"/>
      <c r="AM303" s="62"/>
      <c r="AN303" s="712"/>
      <c r="AO303" s="62"/>
      <c r="AP303" s="712"/>
      <c r="AQ303" s="62"/>
      <c r="AR303" s="712"/>
      <c r="AS303" s="62"/>
      <c r="AT303" s="712"/>
      <c r="AU303" s="62"/>
      <c r="AV303" s="712"/>
      <c r="AW303" s="62"/>
      <c r="AX303" s="712"/>
      <c r="AY303" s="62"/>
      <c r="AZ303" s="712"/>
      <c r="BA303" s="62"/>
      <c r="BB303" s="712"/>
      <c r="BC303" s="62"/>
      <c r="BD303" s="712"/>
      <c r="BE303" s="62"/>
      <c r="BF303" s="712"/>
      <c r="BG303" s="62"/>
      <c r="BH303" s="712"/>
      <c r="BI303" s="62"/>
      <c r="BJ303" s="712"/>
      <c r="BK303" s="62"/>
      <c r="BL303" s="712"/>
      <c r="BM303" s="62"/>
      <c r="BN303" s="712"/>
      <c r="BO303" s="62" ph="1"/>
      <c r="BP303" s="712" ph="1"/>
      <c r="BQ303" s="62"/>
      <c r="BR303" s="712"/>
      <c r="BS303" s="62"/>
      <c r="BT303" s="712"/>
      <c r="BU303" s="62"/>
      <c r="BV303" s="712"/>
      <c r="BW303" s="62"/>
      <c r="BX303" s="712"/>
    </row>
    <row r="304" spans="2:76" x14ac:dyDescent="0.45">
      <c r="B304" s="63"/>
      <c r="C304" s="62"/>
      <c r="D304" s="62"/>
      <c r="E304" s="62"/>
      <c r="F304" s="62"/>
      <c r="G304" s="64"/>
      <c r="H304" s="64"/>
      <c r="I304" s="65"/>
      <c r="J304" s="66"/>
      <c r="K304" s="75"/>
      <c r="L304" s="79"/>
      <c r="M304" s="84"/>
      <c r="N304" s="65"/>
      <c r="O304" s="62"/>
      <c r="P304" s="712"/>
      <c r="Q304" s="62"/>
      <c r="R304" s="712"/>
      <c r="S304" s="62"/>
      <c r="T304" s="712"/>
      <c r="U304" s="62"/>
      <c r="V304" s="712"/>
      <c r="W304" s="62"/>
      <c r="X304" s="712"/>
      <c r="Y304" s="191"/>
      <c r="Z304" s="801"/>
      <c r="AA304" s="62"/>
      <c r="AB304" s="712"/>
      <c r="AC304" s="62"/>
      <c r="AD304" s="712"/>
      <c r="AE304" s="62"/>
      <c r="AF304" s="712"/>
      <c r="AG304" s="62"/>
      <c r="AH304" s="712"/>
      <c r="AI304" s="62"/>
      <c r="AJ304" s="712"/>
      <c r="AK304" s="62"/>
      <c r="AL304" s="712"/>
      <c r="AM304" s="62"/>
      <c r="AN304" s="712"/>
      <c r="AO304" s="62"/>
      <c r="AP304" s="712"/>
      <c r="AQ304" s="62"/>
      <c r="AR304" s="712"/>
      <c r="AS304" s="62"/>
      <c r="AT304" s="712"/>
      <c r="AU304" s="62"/>
      <c r="AV304" s="712"/>
      <c r="AW304" s="62"/>
      <c r="AX304" s="712"/>
      <c r="AY304" s="62"/>
      <c r="AZ304" s="712"/>
      <c r="BA304" s="62"/>
      <c r="BB304" s="712"/>
      <c r="BC304" s="62"/>
      <c r="BD304" s="712"/>
      <c r="BE304" s="62"/>
      <c r="BF304" s="712"/>
      <c r="BG304" s="62"/>
      <c r="BH304" s="712"/>
      <c r="BI304" s="62"/>
      <c r="BJ304" s="712"/>
      <c r="BK304" s="62"/>
      <c r="BL304" s="712"/>
      <c r="BM304" s="62"/>
      <c r="BN304" s="712"/>
      <c r="BO304" s="62"/>
      <c r="BP304" s="712"/>
      <c r="BQ304" s="62"/>
      <c r="BR304" s="712"/>
      <c r="BS304" s="62"/>
      <c r="BT304" s="712"/>
      <c r="BU304" s="62"/>
      <c r="BV304" s="712"/>
      <c r="BW304" s="62"/>
      <c r="BX304" s="712"/>
    </row>
    <row r="305" spans="2:76" ht="26" x14ac:dyDescent="0.45">
      <c r="B305" s="63"/>
      <c r="C305" s="62"/>
      <c r="D305" s="62"/>
      <c r="E305" s="62"/>
      <c r="F305" s="62"/>
      <c r="G305" s="64"/>
      <c r="H305" s="64"/>
      <c r="I305" s="65"/>
      <c r="J305" s="66"/>
      <c r="K305" s="75"/>
      <c r="L305" s="79"/>
      <c r="M305" s="84"/>
      <c r="N305" s="65"/>
      <c r="O305" s="62"/>
      <c r="P305" s="712"/>
      <c r="Q305" s="62"/>
      <c r="R305" s="712"/>
      <c r="S305" s="62"/>
      <c r="T305" s="712"/>
      <c r="U305" s="62"/>
      <c r="V305" s="712"/>
      <c r="W305" s="62"/>
      <c r="X305" s="712"/>
      <c r="Y305" s="191"/>
      <c r="Z305" s="801"/>
      <c r="AA305" s="62"/>
      <c r="AB305" s="712"/>
      <c r="AC305" s="62"/>
      <c r="AD305" s="712"/>
      <c r="AE305" s="62"/>
      <c r="AF305" s="712"/>
      <c r="AG305" s="62"/>
      <c r="AH305" s="712"/>
      <c r="AI305" s="62"/>
      <c r="AJ305" s="712"/>
      <c r="AK305" s="62"/>
      <c r="AL305" s="712"/>
      <c r="AM305" s="62"/>
      <c r="AN305" s="712"/>
      <c r="AO305" s="62"/>
      <c r="AP305" s="712"/>
      <c r="AQ305" s="62"/>
      <c r="AR305" s="712"/>
      <c r="AS305" s="62"/>
      <c r="AT305" s="712"/>
      <c r="AU305" s="62"/>
      <c r="AV305" s="712"/>
      <c r="AW305" s="62"/>
      <c r="AX305" s="712"/>
      <c r="AY305" s="62"/>
      <c r="AZ305" s="712"/>
      <c r="BA305" s="62"/>
      <c r="BB305" s="712"/>
      <c r="BC305" s="62"/>
      <c r="BD305" s="712"/>
      <c r="BE305" s="62"/>
      <c r="BF305" s="712"/>
      <c r="BG305" s="62"/>
      <c r="BH305" s="712"/>
      <c r="BI305" s="62"/>
      <c r="BJ305" s="712"/>
      <c r="BK305" s="62"/>
      <c r="BL305" s="712"/>
      <c r="BM305" s="62"/>
      <c r="BN305" s="712"/>
      <c r="BO305" s="62" ph="1"/>
      <c r="BP305" s="712" ph="1"/>
      <c r="BQ305" s="62"/>
      <c r="BR305" s="712"/>
      <c r="BS305" s="62"/>
      <c r="BT305" s="712"/>
      <c r="BU305" s="62"/>
      <c r="BV305" s="712"/>
      <c r="BW305" s="62"/>
      <c r="BX305" s="712"/>
    </row>
    <row r="306" spans="2:76" x14ac:dyDescent="0.45">
      <c r="B306" s="63"/>
      <c r="C306" s="62"/>
      <c r="D306" s="62"/>
      <c r="E306" s="62"/>
      <c r="F306" s="62"/>
      <c r="G306" s="64"/>
      <c r="H306" s="64"/>
      <c r="I306" s="65"/>
      <c r="J306" s="66"/>
      <c r="K306" s="75"/>
      <c r="L306" s="79"/>
      <c r="M306" s="84"/>
      <c r="N306" s="65"/>
      <c r="O306" s="62"/>
      <c r="P306" s="712"/>
      <c r="Q306" s="62"/>
      <c r="R306" s="712"/>
      <c r="S306" s="62"/>
      <c r="T306" s="712"/>
      <c r="U306" s="62"/>
      <c r="V306" s="712"/>
      <c r="W306" s="62"/>
      <c r="X306" s="712"/>
      <c r="Y306" s="191"/>
      <c r="Z306" s="801"/>
      <c r="AA306" s="62"/>
      <c r="AB306" s="712"/>
      <c r="AC306" s="62"/>
      <c r="AD306" s="712"/>
      <c r="AE306" s="62"/>
      <c r="AF306" s="712"/>
      <c r="AG306" s="62"/>
      <c r="AH306" s="712"/>
      <c r="AI306" s="62"/>
      <c r="AJ306" s="712"/>
      <c r="AK306" s="62"/>
      <c r="AL306" s="712"/>
      <c r="AM306" s="62"/>
      <c r="AN306" s="712"/>
      <c r="AO306" s="62"/>
      <c r="AP306" s="712"/>
      <c r="AQ306" s="62"/>
      <c r="AR306" s="712"/>
      <c r="AS306" s="62"/>
      <c r="AT306" s="712"/>
      <c r="AU306" s="62"/>
      <c r="AV306" s="712"/>
      <c r="AW306" s="62"/>
      <c r="AX306" s="712"/>
      <c r="AY306" s="62"/>
      <c r="AZ306" s="712"/>
      <c r="BA306" s="62"/>
      <c r="BB306" s="712"/>
      <c r="BC306" s="62"/>
      <c r="BD306" s="712"/>
      <c r="BE306" s="62"/>
      <c r="BF306" s="712"/>
      <c r="BG306" s="62"/>
      <c r="BH306" s="712"/>
      <c r="BI306" s="62"/>
      <c r="BJ306" s="712"/>
      <c r="BK306" s="62"/>
      <c r="BL306" s="712"/>
      <c r="BM306" s="62"/>
      <c r="BN306" s="712"/>
      <c r="BO306" s="62"/>
      <c r="BP306" s="712"/>
      <c r="BQ306" s="62"/>
      <c r="BR306" s="712"/>
      <c r="BS306" s="62"/>
      <c r="BT306" s="712"/>
      <c r="BU306" s="62"/>
      <c r="BV306" s="712"/>
      <c r="BW306" s="62"/>
      <c r="BX306" s="712"/>
    </row>
    <row r="307" spans="2:76" ht="26" x14ac:dyDescent="0.45">
      <c r="B307" s="63"/>
      <c r="C307" s="62"/>
      <c r="D307" s="62"/>
      <c r="E307" s="62"/>
      <c r="F307" s="62"/>
      <c r="G307" s="64"/>
      <c r="H307" s="64"/>
      <c r="I307" s="65"/>
      <c r="J307" s="66"/>
      <c r="K307" s="75"/>
      <c r="L307" s="79"/>
      <c r="M307" s="84"/>
      <c r="N307" s="65"/>
      <c r="O307" s="62"/>
      <c r="P307" s="712"/>
      <c r="Q307" s="62"/>
      <c r="R307" s="712"/>
      <c r="S307" s="62"/>
      <c r="T307" s="712"/>
      <c r="U307" s="62"/>
      <c r="V307" s="712"/>
      <c r="W307" s="62"/>
      <c r="X307" s="712"/>
      <c r="Y307" s="191"/>
      <c r="Z307" s="801"/>
      <c r="AA307" s="62"/>
      <c r="AB307" s="712"/>
      <c r="AC307" s="62"/>
      <c r="AD307" s="712"/>
      <c r="AE307" s="62"/>
      <c r="AF307" s="712"/>
      <c r="AG307" s="62"/>
      <c r="AH307" s="712"/>
      <c r="AI307" s="62"/>
      <c r="AJ307" s="712"/>
      <c r="AK307" s="62"/>
      <c r="AL307" s="712"/>
      <c r="AM307" s="62"/>
      <c r="AN307" s="712"/>
      <c r="AO307" s="62"/>
      <c r="AP307" s="712"/>
      <c r="AQ307" s="62"/>
      <c r="AR307" s="712"/>
      <c r="AS307" s="62"/>
      <c r="AT307" s="712"/>
      <c r="AU307" s="62"/>
      <c r="AV307" s="712"/>
      <c r="AW307" s="62"/>
      <c r="AX307" s="712"/>
      <c r="AY307" s="62"/>
      <c r="AZ307" s="712"/>
      <c r="BA307" s="62"/>
      <c r="BB307" s="712"/>
      <c r="BC307" s="62"/>
      <c r="BD307" s="712"/>
      <c r="BE307" s="62"/>
      <c r="BF307" s="712"/>
      <c r="BG307" s="62"/>
      <c r="BH307" s="712"/>
      <c r="BI307" s="62"/>
      <c r="BJ307" s="712"/>
      <c r="BK307" s="62"/>
      <c r="BL307" s="712"/>
      <c r="BM307" s="62"/>
      <c r="BN307" s="712"/>
      <c r="BO307" s="62" ph="1"/>
      <c r="BP307" s="712" ph="1"/>
      <c r="BQ307" s="62"/>
      <c r="BR307" s="712"/>
      <c r="BS307" s="62"/>
      <c r="BT307" s="712"/>
      <c r="BU307" s="62"/>
      <c r="BV307" s="712"/>
      <c r="BW307" s="62"/>
      <c r="BX307" s="712"/>
    </row>
    <row r="308" spans="2:76" x14ac:dyDescent="0.45">
      <c r="B308" s="63"/>
      <c r="C308" s="62"/>
      <c r="D308" s="62"/>
      <c r="E308" s="62"/>
      <c r="F308" s="62"/>
      <c r="G308" s="64"/>
      <c r="H308" s="64"/>
      <c r="I308" s="65"/>
      <c r="J308" s="66"/>
      <c r="K308" s="75"/>
      <c r="L308" s="79"/>
      <c r="M308" s="84"/>
      <c r="N308" s="65"/>
      <c r="O308" s="62"/>
      <c r="P308" s="712"/>
      <c r="Q308" s="62"/>
      <c r="R308" s="712"/>
      <c r="S308" s="62"/>
      <c r="T308" s="712"/>
      <c r="U308" s="62"/>
      <c r="V308" s="712"/>
      <c r="W308" s="62"/>
      <c r="X308" s="712"/>
      <c r="Y308" s="191"/>
      <c r="Z308" s="801"/>
      <c r="AA308" s="62"/>
      <c r="AB308" s="712"/>
      <c r="AC308" s="62"/>
      <c r="AD308" s="712"/>
      <c r="AE308" s="62"/>
      <c r="AF308" s="712"/>
      <c r="AG308" s="62"/>
      <c r="AH308" s="712"/>
      <c r="AI308" s="62"/>
      <c r="AJ308" s="712"/>
      <c r="AK308" s="62"/>
      <c r="AL308" s="712"/>
      <c r="AM308" s="62"/>
      <c r="AN308" s="712"/>
      <c r="AO308" s="62"/>
      <c r="AP308" s="712"/>
      <c r="AQ308" s="62"/>
      <c r="AR308" s="712"/>
      <c r="AS308" s="62"/>
      <c r="AT308" s="712"/>
      <c r="AU308" s="62"/>
      <c r="AV308" s="712"/>
      <c r="AW308" s="62"/>
      <c r="AX308" s="712"/>
      <c r="AY308" s="62"/>
      <c r="AZ308" s="712"/>
      <c r="BA308" s="62"/>
      <c r="BB308" s="712"/>
      <c r="BC308" s="62"/>
      <c r="BD308" s="712"/>
      <c r="BE308" s="62"/>
      <c r="BF308" s="712"/>
      <c r="BG308" s="62"/>
      <c r="BH308" s="712"/>
      <c r="BI308" s="62"/>
      <c r="BJ308" s="712"/>
      <c r="BK308" s="62"/>
      <c r="BL308" s="712"/>
      <c r="BM308" s="62"/>
      <c r="BN308" s="712"/>
      <c r="BO308" s="62"/>
      <c r="BP308" s="712"/>
      <c r="BQ308" s="62"/>
      <c r="BR308" s="712"/>
      <c r="BS308" s="62"/>
      <c r="BT308" s="712"/>
      <c r="BU308" s="62"/>
      <c r="BV308" s="712"/>
      <c r="BW308" s="62"/>
      <c r="BX308" s="712"/>
    </row>
    <row r="309" spans="2:76" ht="26" x14ac:dyDescent="0.45">
      <c r="B309" s="63"/>
      <c r="C309" s="62"/>
      <c r="D309" s="62"/>
      <c r="E309" s="62"/>
      <c r="F309" s="62"/>
      <c r="G309" s="64"/>
      <c r="H309" s="64"/>
      <c r="I309" s="65"/>
      <c r="J309" s="66"/>
      <c r="K309" s="75"/>
      <c r="L309" s="79"/>
      <c r="M309" s="84"/>
      <c r="N309" s="65"/>
      <c r="O309" s="62"/>
      <c r="P309" s="712"/>
      <c r="Q309" s="62"/>
      <c r="R309" s="712"/>
      <c r="S309" s="62"/>
      <c r="T309" s="712"/>
      <c r="U309" s="62"/>
      <c r="V309" s="712"/>
      <c r="W309" s="62"/>
      <c r="X309" s="712"/>
      <c r="Y309" s="191"/>
      <c r="Z309" s="801"/>
      <c r="AA309" s="62"/>
      <c r="AB309" s="712"/>
      <c r="AC309" s="62"/>
      <c r="AD309" s="712"/>
      <c r="AE309" s="62"/>
      <c r="AF309" s="712"/>
      <c r="AG309" s="62"/>
      <c r="AH309" s="712"/>
      <c r="AI309" s="62"/>
      <c r="AJ309" s="712"/>
      <c r="AK309" s="62"/>
      <c r="AL309" s="712"/>
      <c r="AM309" s="62"/>
      <c r="AN309" s="712"/>
      <c r="AO309" s="62"/>
      <c r="AP309" s="712"/>
      <c r="AQ309" s="62"/>
      <c r="AR309" s="712"/>
      <c r="AS309" s="62"/>
      <c r="AT309" s="712"/>
      <c r="AU309" s="62"/>
      <c r="AV309" s="712"/>
      <c r="AW309" s="62"/>
      <c r="AX309" s="712"/>
      <c r="AY309" s="62"/>
      <c r="AZ309" s="712"/>
      <c r="BA309" s="62"/>
      <c r="BB309" s="712"/>
      <c r="BC309" s="62"/>
      <c r="BD309" s="712"/>
      <c r="BE309" s="62"/>
      <c r="BF309" s="712"/>
      <c r="BG309" s="62"/>
      <c r="BH309" s="712"/>
      <c r="BI309" s="62"/>
      <c r="BJ309" s="712"/>
      <c r="BK309" s="62"/>
      <c r="BL309" s="712"/>
      <c r="BM309" s="62"/>
      <c r="BN309" s="712"/>
      <c r="BO309" s="62" ph="1"/>
      <c r="BP309" s="712" ph="1"/>
      <c r="BQ309" s="62"/>
      <c r="BR309" s="712"/>
      <c r="BS309" s="62"/>
      <c r="BT309" s="712"/>
      <c r="BU309" s="62"/>
      <c r="BV309" s="712"/>
      <c r="BW309" s="62"/>
      <c r="BX309" s="712"/>
    </row>
    <row r="310" spans="2:76" x14ac:dyDescent="0.45">
      <c r="B310" s="63"/>
      <c r="C310" s="62"/>
      <c r="D310" s="62"/>
      <c r="E310" s="62"/>
      <c r="F310" s="62"/>
      <c r="G310" s="64"/>
      <c r="H310" s="64"/>
      <c r="I310" s="65"/>
      <c r="J310" s="66"/>
      <c r="K310" s="75"/>
      <c r="L310" s="79"/>
      <c r="M310" s="84"/>
      <c r="N310" s="65"/>
      <c r="O310" s="62"/>
      <c r="P310" s="712"/>
      <c r="Q310" s="62"/>
      <c r="R310" s="712"/>
      <c r="S310" s="62"/>
      <c r="T310" s="712"/>
      <c r="U310" s="62"/>
      <c r="V310" s="712"/>
      <c r="W310" s="62"/>
      <c r="X310" s="712"/>
      <c r="Y310" s="191"/>
      <c r="Z310" s="801"/>
      <c r="AA310" s="62"/>
      <c r="AB310" s="712"/>
      <c r="AC310" s="62"/>
      <c r="AD310" s="712"/>
      <c r="AE310" s="62"/>
      <c r="AF310" s="712"/>
      <c r="AG310" s="62"/>
      <c r="AH310" s="712"/>
      <c r="AI310" s="62"/>
      <c r="AJ310" s="712"/>
      <c r="AK310" s="62"/>
      <c r="AL310" s="712"/>
      <c r="AM310" s="62"/>
      <c r="AN310" s="712"/>
      <c r="AO310" s="62"/>
      <c r="AP310" s="712"/>
      <c r="AQ310" s="62"/>
      <c r="AR310" s="712"/>
      <c r="AS310" s="62"/>
      <c r="AT310" s="712"/>
      <c r="AU310" s="62"/>
      <c r="AV310" s="712"/>
      <c r="AW310" s="62"/>
      <c r="AX310" s="712"/>
      <c r="AY310" s="62"/>
      <c r="AZ310" s="712"/>
      <c r="BA310" s="62"/>
      <c r="BB310" s="712"/>
      <c r="BC310" s="62"/>
      <c r="BD310" s="712"/>
      <c r="BE310" s="62"/>
      <c r="BF310" s="712"/>
      <c r="BG310" s="62"/>
      <c r="BH310" s="712"/>
      <c r="BI310" s="62"/>
      <c r="BJ310" s="712"/>
      <c r="BK310" s="62"/>
      <c r="BL310" s="712"/>
      <c r="BM310" s="62"/>
      <c r="BN310" s="712"/>
      <c r="BO310" s="62"/>
      <c r="BP310" s="712"/>
      <c r="BQ310" s="62"/>
      <c r="BR310" s="712"/>
      <c r="BS310" s="62"/>
      <c r="BT310" s="712"/>
      <c r="BU310" s="62"/>
      <c r="BV310" s="712"/>
      <c r="BW310" s="62"/>
      <c r="BX310" s="712"/>
    </row>
    <row r="311" spans="2:76" ht="26" x14ac:dyDescent="0.45">
      <c r="B311" s="63"/>
      <c r="C311" s="62"/>
      <c r="D311" s="62"/>
      <c r="E311" s="62"/>
      <c r="F311" s="62"/>
      <c r="G311" s="64"/>
      <c r="H311" s="64"/>
      <c r="I311" s="65"/>
      <c r="J311" s="66"/>
      <c r="K311" s="75"/>
      <c r="L311" s="79"/>
      <c r="M311" s="84"/>
      <c r="N311" s="65"/>
      <c r="O311" s="62"/>
      <c r="P311" s="712"/>
      <c r="Q311" s="62"/>
      <c r="R311" s="712"/>
      <c r="S311" s="62"/>
      <c r="T311" s="712"/>
      <c r="U311" s="62"/>
      <c r="V311" s="712"/>
      <c r="W311" s="62"/>
      <c r="X311" s="712"/>
      <c r="Y311" s="191"/>
      <c r="Z311" s="801"/>
      <c r="AA311" s="62"/>
      <c r="AB311" s="712"/>
      <c r="AC311" s="62"/>
      <c r="AD311" s="712"/>
      <c r="AE311" s="62"/>
      <c r="AF311" s="712"/>
      <c r="AG311" s="62"/>
      <c r="AH311" s="712"/>
      <c r="AI311" s="62"/>
      <c r="AJ311" s="712"/>
      <c r="AK311" s="62"/>
      <c r="AL311" s="712"/>
      <c r="AM311" s="62"/>
      <c r="AN311" s="712"/>
      <c r="AO311" s="62"/>
      <c r="AP311" s="712"/>
      <c r="AQ311" s="62"/>
      <c r="AR311" s="712"/>
      <c r="AS311" s="62"/>
      <c r="AT311" s="712"/>
      <c r="AU311" s="62"/>
      <c r="AV311" s="712"/>
      <c r="AW311" s="62"/>
      <c r="AX311" s="712"/>
      <c r="AY311" s="62"/>
      <c r="AZ311" s="712"/>
      <c r="BA311" s="62"/>
      <c r="BB311" s="712"/>
      <c r="BC311" s="62"/>
      <c r="BD311" s="712"/>
      <c r="BE311" s="62"/>
      <c r="BF311" s="712"/>
      <c r="BG311" s="62"/>
      <c r="BH311" s="712"/>
      <c r="BI311" s="62"/>
      <c r="BJ311" s="712"/>
      <c r="BK311" s="62"/>
      <c r="BL311" s="712"/>
      <c r="BM311" s="62"/>
      <c r="BN311" s="712"/>
      <c r="BO311" s="62" ph="1"/>
      <c r="BP311" s="712" ph="1"/>
      <c r="BQ311" s="62"/>
      <c r="BR311" s="712"/>
      <c r="BS311" s="62"/>
      <c r="BT311" s="712"/>
      <c r="BU311" s="62"/>
      <c r="BV311" s="712"/>
      <c r="BW311" s="62"/>
      <c r="BX311" s="712"/>
    </row>
    <row r="312" spans="2:76" x14ac:dyDescent="0.45">
      <c r="B312" s="63"/>
      <c r="C312" s="62"/>
      <c r="D312" s="62"/>
      <c r="E312" s="62"/>
      <c r="F312" s="62"/>
      <c r="G312" s="64"/>
      <c r="H312" s="64"/>
      <c r="I312" s="65"/>
      <c r="J312" s="66"/>
      <c r="K312" s="75"/>
      <c r="L312" s="79"/>
      <c r="M312" s="84"/>
      <c r="N312" s="65"/>
      <c r="O312" s="62"/>
      <c r="P312" s="712"/>
      <c r="Q312" s="62"/>
      <c r="R312" s="712"/>
      <c r="S312" s="62"/>
      <c r="T312" s="712"/>
      <c r="U312" s="62"/>
      <c r="V312" s="712"/>
      <c r="W312" s="62"/>
      <c r="X312" s="712"/>
      <c r="Y312" s="191"/>
      <c r="Z312" s="801"/>
      <c r="AA312" s="62"/>
      <c r="AB312" s="712"/>
      <c r="AC312" s="62"/>
      <c r="AD312" s="712"/>
      <c r="AE312" s="62"/>
      <c r="AF312" s="712"/>
      <c r="AG312" s="62"/>
      <c r="AH312" s="712"/>
      <c r="AI312" s="62"/>
      <c r="AJ312" s="712"/>
      <c r="AK312" s="62"/>
      <c r="AL312" s="712"/>
      <c r="AM312" s="62"/>
      <c r="AN312" s="712"/>
      <c r="AO312" s="62"/>
      <c r="AP312" s="712"/>
      <c r="AQ312" s="62"/>
      <c r="AR312" s="712"/>
      <c r="AS312" s="62"/>
      <c r="AT312" s="712"/>
      <c r="AU312" s="62"/>
      <c r="AV312" s="712"/>
      <c r="AW312" s="62"/>
      <c r="AX312" s="712"/>
      <c r="AY312" s="62"/>
      <c r="AZ312" s="712"/>
      <c r="BA312" s="62"/>
      <c r="BB312" s="712"/>
      <c r="BC312" s="62"/>
      <c r="BD312" s="712"/>
      <c r="BE312" s="62"/>
      <c r="BF312" s="712"/>
      <c r="BG312" s="62"/>
      <c r="BH312" s="712"/>
      <c r="BI312" s="62"/>
      <c r="BJ312" s="712"/>
      <c r="BK312" s="62"/>
      <c r="BL312" s="712"/>
      <c r="BM312" s="62"/>
      <c r="BN312" s="712"/>
      <c r="BO312" s="62"/>
      <c r="BP312" s="712"/>
      <c r="BQ312" s="62"/>
      <c r="BR312" s="712"/>
      <c r="BS312" s="62"/>
      <c r="BT312" s="712"/>
      <c r="BU312" s="62"/>
      <c r="BV312" s="712"/>
      <c r="BW312" s="62"/>
      <c r="BX312" s="712"/>
    </row>
    <row r="313" spans="2:76" ht="26" x14ac:dyDescent="0.45">
      <c r="B313" s="63"/>
      <c r="C313" s="62"/>
      <c r="D313" s="62"/>
      <c r="E313" s="62"/>
      <c r="F313" s="62"/>
      <c r="G313" s="64"/>
      <c r="H313" s="64"/>
      <c r="I313" s="65"/>
      <c r="J313" s="66"/>
      <c r="K313" s="75"/>
      <c r="L313" s="79"/>
      <c r="M313" s="84"/>
      <c r="N313" s="65"/>
      <c r="O313" s="62"/>
      <c r="P313" s="712"/>
      <c r="Q313" s="62"/>
      <c r="R313" s="712"/>
      <c r="S313" s="62"/>
      <c r="T313" s="712"/>
      <c r="U313" s="62"/>
      <c r="V313" s="712"/>
      <c r="W313" s="62"/>
      <c r="X313" s="712"/>
      <c r="Y313" s="191"/>
      <c r="Z313" s="801"/>
      <c r="AA313" s="62"/>
      <c r="AB313" s="712"/>
      <c r="AC313" s="62"/>
      <c r="AD313" s="712"/>
      <c r="AE313" s="62"/>
      <c r="AF313" s="712"/>
      <c r="AG313" s="62"/>
      <c r="AH313" s="712"/>
      <c r="AI313" s="62"/>
      <c r="AJ313" s="712"/>
      <c r="AK313" s="62"/>
      <c r="AL313" s="712"/>
      <c r="AM313" s="62"/>
      <c r="AN313" s="712"/>
      <c r="AO313" s="62"/>
      <c r="AP313" s="712"/>
      <c r="AQ313" s="62"/>
      <c r="AR313" s="712"/>
      <c r="AS313" s="62"/>
      <c r="AT313" s="712"/>
      <c r="AU313" s="62"/>
      <c r="AV313" s="712"/>
      <c r="AW313" s="62"/>
      <c r="AX313" s="712"/>
      <c r="AY313" s="62"/>
      <c r="AZ313" s="712"/>
      <c r="BA313" s="62"/>
      <c r="BB313" s="712"/>
      <c r="BC313" s="62"/>
      <c r="BD313" s="712"/>
      <c r="BE313" s="62"/>
      <c r="BF313" s="712"/>
      <c r="BG313" s="62"/>
      <c r="BH313" s="712"/>
      <c r="BI313" s="62"/>
      <c r="BJ313" s="712"/>
      <c r="BK313" s="62"/>
      <c r="BL313" s="712"/>
      <c r="BM313" s="62"/>
      <c r="BN313" s="712"/>
      <c r="BO313" s="62" ph="1"/>
      <c r="BP313" s="712" ph="1"/>
      <c r="BQ313" s="62"/>
      <c r="BR313" s="712"/>
      <c r="BS313" s="62"/>
      <c r="BT313" s="712"/>
      <c r="BU313" s="62"/>
      <c r="BV313" s="712"/>
      <c r="BW313" s="62"/>
      <c r="BX313" s="712"/>
    </row>
    <row r="314" spans="2:76" ht="26" x14ac:dyDescent="0.45">
      <c r="B314" s="63"/>
      <c r="C314" s="62"/>
      <c r="D314" s="62"/>
      <c r="E314" s="62"/>
      <c r="F314" s="62"/>
      <c r="G314" s="64"/>
      <c r="H314" s="64"/>
      <c r="I314" s="65"/>
      <c r="J314" s="66"/>
      <c r="K314" s="75"/>
      <c r="L314" s="79"/>
      <c r="M314" s="84"/>
      <c r="N314" s="65"/>
      <c r="O314" s="62"/>
      <c r="P314" s="712"/>
      <c r="Q314" s="62"/>
      <c r="R314" s="712"/>
      <c r="S314" s="62"/>
      <c r="T314" s="712"/>
      <c r="U314" s="62"/>
      <c r="V314" s="712"/>
      <c r="W314" s="62"/>
      <c r="X314" s="712"/>
      <c r="Y314" s="191"/>
      <c r="Z314" s="801"/>
      <c r="AA314" s="62"/>
      <c r="AB314" s="712"/>
      <c r="AC314" s="62"/>
      <c r="AD314" s="712"/>
      <c r="AE314" s="62"/>
      <c r="AF314" s="712"/>
      <c r="AG314" s="62"/>
      <c r="AH314" s="712"/>
      <c r="AI314" s="62"/>
      <c r="AJ314" s="712"/>
      <c r="AK314" s="62"/>
      <c r="AL314" s="712"/>
      <c r="AM314" s="62"/>
      <c r="AN314" s="712"/>
      <c r="AO314" s="62"/>
      <c r="AP314" s="712"/>
      <c r="AQ314" s="62"/>
      <c r="AR314" s="712"/>
      <c r="AS314" s="62"/>
      <c r="AT314" s="712"/>
      <c r="AU314" s="62"/>
      <c r="AV314" s="712"/>
      <c r="AW314" s="62"/>
      <c r="AX314" s="712"/>
      <c r="AY314" s="62"/>
      <c r="AZ314" s="712"/>
      <c r="BA314" s="62"/>
      <c r="BB314" s="712"/>
      <c r="BC314" s="62"/>
      <c r="BD314" s="712"/>
      <c r="BE314" s="62"/>
      <c r="BF314" s="712"/>
      <c r="BG314" s="62"/>
      <c r="BH314" s="712"/>
      <c r="BI314" s="62"/>
      <c r="BJ314" s="712"/>
      <c r="BK314" s="62"/>
      <c r="BL314" s="712"/>
      <c r="BM314" s="62"/>
      <c r="BN314" s="712"/>
      <c r="BO314" s="62" ph="1"/>
      <c r="BP314" s="712" ph="1"/>
      <c r="BQ314" s="62"/>
      <c r="BR314" s="712"/>
      <c r="BS314" s="62"/>
      <c r="BT314" s="712"/>
      <c r="BU314" s="62"/>
      <c r="BV314" s="712"/>
      <c r="BW314" s="62"/>
      <c r="BX314" s="712"/>
    </row>
    <row r="315" spans="2:76" x14ac:dyDescent="0.45">
      <c r="B315" s="63"/>
      <c r="C315" s="62"/>
      <c r="D315" s="62"/>
      <c r="E315" s="62"/>
      <c r="F315" s="62"/>
      <c r="G315" s="64"/>
      <c r="H315" s="64"/>
      <c r="I315" s="65"/>
      <c r="J315" s="66"/>
      <c r="K315" s="75"/>
      <c r="L315" s="79"/>
      <c r="M315" s="84"/>
      <c r="N315" s="65"/>
      <c r="O315" s="62"/>
      <c r="P315" s="712"/>
      <c r="Q315" s="62"/>
      <c r="R315" s="712"/>
      <c r="S315" s="62"/>
      <c r="T315" s="712"/>
      <c r="U315" s="62"/>
      <c r="V315" s="712"/>
      <c r="W315" s="62"/>
      <c r="X315" s="712"/>
      <c r="Y315" s="191"/>
      <c r="Z315" s="801"/>
      <c r="AA315" s="62"/>
      <c r="AB315" s="712"/>
      <c r="AC315" s="62"/>
      <c r="AD315" s="712"/>
      <c r="AE315" s="62"/>
      <c r="AF315" s="712"/>
      <c r="AG315" s="62"/>
      <c r="AH315" s="712"/>
      <c r="AI315" s="62"/>
      <c r="AJ315" s="712"/>
      <c r="AK315" s="62"/>
      <c r="AL315" s="712"/>
      <c r="AM315" s="62"/>
      <c r="AN315" s="712"/>
      <c r="AO315" s="62"/>
      <c r="AP315" s="712"/>
      <c r="AQ315" s="62"/>
      <c r="AR315" s="712"/>
      <c r="AS315" s="62"/>
      <c r="AT315" s="712"/>
      <c r="AU315" s="62"/>
      <c r="AV315" s="712"/>
      <c r="AW315" s="62"/>
      <c r="AX315" s="712"/>
      <c r="AY315" s="62"/>
      <c r="AZ315" s="712"/>
      <c r="BA315" s="62"/>
      <c r="BB315" s="712"/>
      <c r="BC315" s="62"/>
      <c r="BD315" s="712"/>
      <c r="BE315" s="62"/>
      <c r="BF315" s="712"/>
      <c r="BG315" s="62"/>
      <c r="BH315" s="712"/>
      <c r="BI315" s="62"/>
      <c r="BJ315" s="712"/>
      <c r="BK315" s="62"/>
      <c r="BL315" s="712"/>
      <c r="BM315" s="62"/>
      <c r="BN315" s="712"/>
      <c r="BO315" s="62"/>
      <c r="BP315" s="712"/>
      <c r="BQ315" s="62"/>
      <c r="BR315" s="712"/>
      <c r="BS315" s="62"/>
      <c r="BT315" s="712"/>
      <c r="BU315" s="62"/>
      <c r="BV315" s="712"/>
      <c r="BW315" s="62"/>
      <c r="BX315" s="712"/>
    </row>
    <row r="316" spans="2:76" ht="26" x14ac:dyDescent="0.45">
      <c r="B316" s="63"/>
      <c r="C316" s="62"/>
      <c r="D316" s="62"/>
      <c r="E316" s="62"/>
      <c r="F316" s="62"/>
      <c r="G316" s="64"/>
      <c r="H316" s="64"/>
      <c r="I316" s="65"/>
      <c r="J316" s="66"/>
      <c r="K316" s="75"/>
      <c r="L316" s="79"/>
      <c r="M316" s="84"/>
      <c r="N316" s="65"/>
      <c r="O316" s="62"/>
      <c r="P316" s="712"/>
      <c r="Q316" s="62"/>
      <c r="R316" s="712"/>
      <c r="S316" s="62"/>
      <c r="T316" s="712"/>
      <c r="U316" s="62"/>
      <c r="V316" s="712"/>
      <c r="W316" s="62"/>
      <c r="X316" s="712"/>
      <c r="Y316" s="191"/>
      <c r="Z316" s="801"/>
      <c r="AA316" s="62"/>
      <c r="AB316" s="712"/>
      <c r="AC316" s="62"/>
      <c r="AD316" s="712"/>
      <c r="AE316" s="62"/>
      <c r="AF316" s="712"/>
      <c r="AG316" s="62"/>
      <c r="AH316" s="712"/>
      <c r="AI316" s="62"/>
      <c r="AJ316" s="712"/>
      <c r="AK316" s="62"/>
      <c r="AL316" s="712"/>
      <c r="AM316" s="62"/>
      <c r="AN316" s="712"/>
      <c r="AO316" s="62"/>
      <c r="AP316" s="712"/>
      <c r="AQ316" s="62"/>
      <c r="AR316" s="712"/>
      <c r="AS316" s="62"/>
      <c r="AT316" s="712"/>
      <c r="AU316" s="62"/>
      <c r="AV316" s="712"/>
      <c r="AW316" s="62"/>
      <c r="AX316" s="712"/>
      <c r="AY316" s="62"/>
      <c r="AZ316" s="712"/>
      <c r="BA316" s="62"/>
      <c r="BB316" s="712"/>
      <c r="BC316" s="62"/>
      <c r="BD316" s="712"/>
      <c r="BE316" s="62"/>
      <c r="BF316" s="712"/>
      <c r="BG316" s="62"/>
      <c r="BH316" s="712"/>
      <c r="BI316" s="62"/>
      <c r="BJ316" s="712"/>
      <c r="BK316" s="62"/>
      <c r="BL316" s="712"/>
      <c r="BM316" s="62"/>
      <c r="BN316" s="712"/>
      <c r="BO316" s="62" ph="1"/>
      <c r="BP316" s="712" ph="1"/>
      <c r="BQ316" s="62"/>
      <c r="BR316" s="712"/>
      <c r="BS316" s="62"/>
      <c r="BT316" s="712"/>
      <c r="BU316" s="62"/>
      <c r="BV316" s="712"/>
      <c r="BW316" s="62"/>
      <c r="BX316" s="712"/>
    </row>
    <row r="317" spans="2:76" x14ac:dyDescent="0.45">
      <c r="B317" s="63"/>
      <c r="C317" s="62"/>
      <c r="D317" s="62"/>
      <c r="E317" s="62"/>
      <c r="F317" s="62"/>
      <c r="G317" s="64"/>
      <c r="H317" s="64"/>
      <c r="I317" s="65"/>
      <c r="J317" s="66"/>
      <c r="K317" s="75"/>
      <c r="L317" s="79"/>
      <c r="M317" s="84"/>
      <c r="N317" s="65"/>
      <c r="O317" s="62"/>
      <c r="P317" s="712"/>
      <c r="Q317" s="62"/>
      <c r="R317" s="712"/>
      <c r="S317" s="62"/>
      <c r="T317" s="712"/>
      <c r="U317" s="62"/>
      <c r="V317" s="712"/>
      <c r="W317" s="62"/>
      <c r="X317" s="712"/>
      <c r="Y317" s="191"/>
      <c r="Z317" s="801"/>
      <c r="AA317" s="62"/>
      <c r="AB317" s="712"/>
      <c r="AC317" s="62"/>
      <c r="AD317" s="712"/>
      <c r="AE317" s="62"/>
      <c r="AF317" s="712"/>
      <c r="AG317" s="62"/>
      <c r="AH317" s="712"/>
      <c r="AI317" s="62"/>
      <c r="AJ317" s="712"/>
      <c r="AK317" s="62"/>
      <c r="AL317" s="712"/>
      <c r="AM317" s="62"/>
      <c r="AN317" s="712"/>
      <c r="AO317" s="62"/>
      <c r="AP317" s="712"/>
      <c r="AQ317" s="62"/>
      <c r="AR317" s="712"/>
      <c r="AS317" s="62"/>
      <c r="AT317" s="712"/>
      <c r="AU317" s="62"/>
      <c r="AV317" s="712"/>
      <c r="AW317" s="62"/>
      <c r="AX317" s="712"/>
      <c r="AY317" s="62"/>
      <c r="AZ317" s="712"/>
      <c r="BA317" s="62"/>
      <c r="BB317" s="712"/>
      <c r="BC317" s="62"/>
      <c r="BD317" s="712"/>
      <c r="BE317" s="62"/>
      <c r="BF317" s="712"/>
      <c r="BG317" s="62"/>
      <c r="BH317" s="712"/>
      <c r="BI317" s="62"/>
      <c r="BJ317" s="712"/>
      <c r="BK317" s="62"/>
      <c r="BL317" s="712"/>
      <c r="BM317" s="62"/>
      <c r="BN317" s="712"/>
      <c r="BO317" s="62"/>
      <c r="BP317" s="712"/>
      <c r="BQ317" s="62"/>
      <c r="BR317" s="712"/>
      <c r="BS317" s="62"/>
      <c r="BT317" s="712"/>
      <c r="BU317" s="62"/>
      <c r="BV317" s="712"/>
      <c r="BW317" s="62"/>
      <c r="BX317" s="712"/>
    </row>
    <row r="318" spans="2:76" ht="26" x14ac:dyDescent="0.45">
      <c r="B318" s="63"/>
      <c r="C318" s="62"/>
      <c r="D318" s="62"/>
      <c r="E318" s="62"/>
      <c r="F318" s="62"/>
      <c r="G318" s="64"/>
      <c r="H318" s="64"/>
      <c r="I318" s="65"/>
      <c r="J318" s="66"/>
      <c r="K318" s="75"/>
      <c r="L318" s="79"/>
      <c r="M318" s="84"/>
      <c r="N318" s="65"/>
      <c r="O318" s="62"/>
      <c r="P318" s="712"/>
      <c r="Q318" s="62"/>
      <c r="R318" s="712"/>
      <c r="S318" s="62"/>
      <c r="T318" s="712"/>
      <c r="U318" s="62"/>
      <c r="V318" s="712"/>
      <c r="W318" s="62"/>
      <c r="X318" s="712"/>
      <c r="Y318" s="191"/>
      <c r="Z318" s="801"/>
      <c r="AA318" s="62"/>
      <c r="AB318" s="712"/>
      <c r="AC318" s="62"/>
      <c r="AD318" s="712"/>
      <c r="AE318" s="62"/>
      <c r="AF318" s="712"/>
      <c r="AG318" s="62"/>
      <c r="AH318" s="712"/>
      <c r="AI318" s="62"/>
      <c r="AJ318" s="712"/>
      <c r="AK318" s="62"/>
      <c r="AL318" s="712"/>
      <c r="AM318" s="62"/>
      <c r="AN318" s="712"/>
      <c r="AO318" s="62"/>
      <c r="AP318" s="712"/>
      <c r="AQ318" s="62"/>
      <c r="AR318" s="712"/>
      <c r="AS318" s="62"/>
      <c r="AT318" s="712"/>
      <c r="AU318" s="62"/>
      <c r="AV318" s="712"/>
      <c r="AW318" s="62"/>
      <c r="AX318" s="712"/>
      <c r="AY318" s="62"/>
      <c r="AZ318" s="712"/>
      <c r="BA318" s="62"/>
      <c r="BB318" s="712"/>
      <c r="BC318" s="62"/>
      <c r="BD318" s="712"/>
      <c r="BE318" s="62"/>
      <c r="BF318" s="712"/>
      <c r="BG318" s="62"/>
      <c r="BH318" s="712"/>
      <c r="BI318" s="62"/>
      <c r="BJ318" s="712"/>
      <c r="BK318" s="62"/>
      <c r="BL318" s="712"/>
      <c r="BM318" s="62"/>
      <c r="BN318" s="712"/>
      <c r="BO318" s="62" ph="1"/>
      <c r="BP318" s="712" ph="1"/>
      <c r="BQ318" s="62"/>
      <c r="BR318" s="712"/>
      <c r="BS318" s="62"/>
      <c r="BT318" s="712"/>
      <c r="BU318" s="62"/>
      <c r="BV318" s="712"/>
      <c r="BW318" s="62"/>
      <c r="BX318" s="712"/>
    </row>
    <row r="319" spans="2:76" x14ac:dyDescent="0.45">
      <c r="B319" s="63"/>
      <c r="C319" s="62"/>
      <c r="D319" s="62"/>
      <c r="E319" s="62"/>
      <c r="F319" s="62"/>
      <c r="G319" s="64"/>
      <c r="H319" s="64"/>
      <c r="I319" s="65"/>
      <c r="J319" s="66"/>
      <c r="K319" s="75"/>
      <c r="L319" s="79"/>
      <c r="M319" s="84"/>
      <c r="N319" s="65"/>
      <c r="O319" s="62"/>
      <c r="P319" s="712"/>
      <c r="Q319" s="62"/>
      <c r="R319" s="712"/>
      <c r="S319" s="62"/>
      <c r="T319" s="712"/>
      <c r="U319" s="62"/>
      <c r="V319" s="712"/>
      <c r="W319" s="62"/>
      <c r="X319" s="712"/>
      <c r="Y319" s="191"/>
      <c r="Z319" s="801"/>
      <c r="AA319" s="62"/>
      <c r="AB319" s="712"/>
      <c r="AC319" s="62"/>
      <c r="AD319" s="712"/>
      <c r="AE319" s="62"/>
      <c r="AF319" s="712"/>
      <c r="AG319" s="62"/>
      <c r="AH319" s="712"/>
      <c r="AI319" s="62"/>
      <c r="AJ319" s="712"/>
      <c r="AK319" s="62"/>
      <c r="AL319" s="712"/>
      <c r="AM319" s="62"/>
      <c r="AN319" s="712"/>
      <c r="AO319" s="62"/>
      <c r="AP319" s="712"/>
      <c r="AQ319" s="62"/>
      <c r="AR319" s="712"/>
      <c r="AS319" s="62"/>
      <c r="AT319" s="712"/>
      <c r="AU319" s="62"/>
      <c r="AV319" s="712"/>
      <c r="AW319" s="62"/>
      <c r="AX319" s="712"/>
      <c r="AY319" s="62"/>
      <c r="AZ319" s="712"/>
      <c r="BA319" s="62"/>
      <c r="BB319" s="712"/>
      <c r="BC319" s="62"/>
      <c r="BD319" s="712"/>
      <c r="BE319" s="62"/>
      <c r="BF319" s="712"/>
      <c r="BG319" s="62"/>
      <c r="BH319" s="712"/>
      <c r="BI319" s="62"/>
      <c r="BJ319" s="712"/>
      <c r="BK319" s="62"/>
      <c r="BL319" s="712"/>
      <c r="BM319" s="62"/>
      <c r="BN319" s="712"/>
      <c r="BO319" s="62"/>
      <c r="BP319" s="712"/>
      <c r="BQ319" s="62"/>
      <c r="BR319" s="712"/>
      <c r="BS319" s="62"/>
      <c r="BT319" s="712"/>
      <c r="BU319" s="62"/>
      <c r="BV319" s="712"/>
      <c r="BW319" s="62"/>
      <c r="BX319" s="712"/>
    </row>
    <row r="320" spans="2:76" x14ac:dyDescent="0.45">
      <c r="B320" s="63"/>
      <c r="C320" s="62"/>
      <c r="D320" s="62"/>
      <c r="E320" s="62"/>
      <c r="F320" s="62"/>
      <c r="G320" s="64"/>
      <c r="H320" s="64"/>
      <c r="I320" s="65"/>
      <c r="J320" s="66"/>
      <c r="K320" s="75"/>
      <c r="L320" s="79"/>
      <c r="M320" s="84"/>
      <c r="N320" s="65"/>
      <c r="O320" s="62"/>
      <c r="P320" s="712"/>
      <c r="Q320" s="62"/>
      <c r="R320" s="712"/>
      <c r="S320" s="62"/>
      <c r="T320" s="712"/>
      <c r="U320" s="62"/>
      <c r="V320" s="712"/>
      <c r="W320" s="62"/>
      <c r="X320" s="712"/>
      <c r="Y320" s="191"/>
      <c r="Z320" s="801"/>
      <c r="AA320" s="62"/>
      <c r="AB320" s="712"/>
      <c r="AC320" s="62"/>
      <c r="AD320" s="712"/>
      <c r="AE320" s="62"/>
      <c r="AF320" s="712"/>
      <c r="AG320" s="62"/>
      <c r="AH320" s="712"/>
      <c r="AI320" s="62"/>
      <c r="AJ320" s="712"/>
      <c r="AK320" s="62"/>
      <c r="AL320" s="712"/>
      <c r="AM320" s="62"/>
      <c r="AN320" s="712"/>
      <c r="AO320" s="62"/>
      <c r="AP320" s="712"/>
      <c r="AQ320" s="62"/>
      <c r="AR320" s="712"/>
      <c r="AS320" s="62"/>
      <c r="AT320" s="712"/>
      <c r="AU320" s="62"/>
      <c r="AV320" s="712"/>
      <c r="AW320" s="62"/>
      <c r="AX320" s="712"/>
      <c r="AY320" s="62"/>
      <c r="AZ320" s="712"/>
      <c r="BA320" s="62"/>
      <c r="BB320" s="712"/>
      <c r="BC320" s="62"/>
      <c r="BD320" s="712"/>
      <c r="BE320" s="62"/>
      <c r="BF320" s="712"/>
      <c r="BG320" s="62"/>
      <c r="BH320" s="712"/>
      <c r="BI320" s="62"/>
      <c r="BJ320" s="712"/>
      <c r="BK320" s="62"/>
      <c r="BL320" s="712"/>
      <c r="BM320" s="62"/>
      <c r="BN320" s="712"/>
      <c r="BO320" s="62"/>
      <c r="BP320" s="712"/>
      <c r="BQ320" s="62"/>
      <c r="BR320" s="712"/>
      <c r="BS320" s="62"/>
      <c r="BT320" s="712"/>
      <c r="BU320" s="62"/>
      <c r="BV320" s="712"/>
      <c r="BW320" s="62"/>
      <c r="BX320" s="712"/>
    </row>
    <row r="321" spans="2:76" x14ac:dyDescent="0.45">
      <c r="B321" s="63"/>
      <c r="C321" s="62"/>
      <c r="D321" s="62"/>
      <c r="E321" s="62"/>
      <c r="F321" s="62"/>
      <c r="G321" s="64"/>
      <c r="H321" s="64"/>
      <c r="I321" s="65"/>
      <c r="J321" s="66"/>
      <c r="K321" s="75"/>
      <c r="L321" s="79"/>
      <c r="M321" s="84"/>
      <c r="N321" s="65"/>
      <c r="O321" s="62"/>
      <c r="P321" s="712"/>
      <c r="Q321" s="62"/>
      <c r="R321" s="712"/>
      <c r="S321" s="62"/>
      <c r="T321" s="712"/>
      <c r="U321" s="62"/>
      <c r="V321" s="712"/>
      <c r="W321" s="62"/>
      <c r="X321" s="712"/>
      <c r="Y321" s="191"/>
      <c r="Z321" s="801"/>
      <c r="AA321" s="62"/>
      <c r="AB321" s="712"/>
      <c r="AC321" s="62"/>
      <c r="AD321" s="712"/>
      <c r="AE321" s="62"/>
      <c r="AF321" s="712"/>
      <c r="AG321" s="62"/>
      <c r="AH321" s="712"/>
      <c r="AI321" s="62"/>
      <c r="AJ321" s="712"/>
      <c r="AK321" s="62"/>
      <c r="AL321" s="712"/>
      <c r="AM321" s="62"/>
      <c r="AN321" s="712"/>
      <c r="AO321" s="62"/>
      <c r="AP321" s="712"/>
      <c r="AQ321" s="62"/>
      <c r="AR321" s="712"/>
      <c r="AS321" s="62"/>
      <c r="AT321" s="712"/>
      <c r="AU321" s="62"/>
      <c r="AV321" s="712"/>
      <c r="AW321" s="62"/>
      <c r="AX321" s="712"/>
      <c r="AY321" s="62"/>
      <c r="AZ321" s="712"/>
      <c r="BA321" s="62"/>
      <c r="BB321" s="712"/>
      <c r="BC321" s="62"/>
      <c r="BD321" s="712"/>
      <c r="BE321" s="62"/>
      <c r="BF321" s="712"/>
      <c r="BG321" s="62"/>
      <c r="BH321" s="712"/>
      <c r="BI321" s="62"/>
      <c r="BJ321" s="712"/>
      <c r="BK321" s="62"/>
      <c r="BL321" s="712"/>
      <c r="BM321" s="62"/>
      <c r="BN321" s="712"/>
      <c r="BO321" s="62"/>
      <c r="BP321" s="712"/>
      <c r="BQ321" s="62"/>
      <c r="BR321" s="712"/>
      <c r="BS321" s="62"/>
      <c r="BT321" s="712"/>
      <c r="BU321" s="62"/>
      <c r="BV321" s="712"/>
      <c r="BW321" s="62"/>
      <c r="BX321" s="712"/>
    </row>
    <row r="322" spans="2:76" x14ac:dyDescent="0.45">
      <c r="B322" s="63"/>
      <c r="C322" s="62"/>
      <c r="D322" s="62"/>
      <c r="E322" s="62"/>
      <c r="F322" s="62"/>
      <c r="G322" s="64"/>
      <c r="H322" s="64"/>
      <c r="I322" s="65"/>
      <c r="J322" s="66"/>
      <c r="K322" s="75"/>
      <c r="L322" s="79"/>
      <c r="M322" s="84"/>
      <c r="N322" s="65"/>
      <c r="O322" s="62"/>
      <c r="P322" s="712"/>
      <c r="Q322" s="62"/>
      <c r="R322" s="712"/>
      <c r="S322" s="62"/>
      <c r="T322" s="712"/>
      <c r="U322" s="62"/>
      <c r="V322" s="712"/>
      <c r="W322" s="62"/>
      <c r="X322" s="712"/>
      <c r="Y322" s="191"/>
      <c r="Z322" s="801"/>
      <c r="AA322" s="62"/>
      <c r="AB322" s="712"/>
      <c r="AC322" s="62"/>
      <c r="AD322" s="712"/>
      <c r="AE322" s="62"/>
      <c r="AF322" s="712"/>
      <c r="AG322" s="62"/>
      <c r="AH322" s="712"/>
      <c r="AI322" s="62"/>
      <c r="AJ322" s="712"/>
      <c r="AK322" s="62"/>
      <c r="AL322" s="712"/>
      <c r="AM322" s="62"/>
      <c r="AN322" s="712"/>
      <c r="AO322" s="62"/>
      <c r="AP322" s="712"/>
      <c r="AQ322" s="62"/>
      <c r="AR322" s="712"/>
      <c r="AS322" s="62"/>
      <c r="AT322" s="712"/>
      <c r="AU322" s="62"/>
      <c r="AV322" s="712"/>
      <c r="AW322" s="62"/>
      <c r="AX322" s="712"/>
      <c r="AY322" s="62"/>
      <c r="AZ322" s="712"/>
      <c r="BA322" s="62"/>
      <c r="BB322" s="712"/>
      <c r="BC322" s="62"/>
      <c r="BD322" s="712"/>
      <c r="BE322" s="62"/>
      <c r="BF322" s="712"/>
      <c r="BG322" s="62"/>
      <c r="BH322" s="712"/>
      <c r="BI322" s="62"/>
      <c r="BJ322" s="712"/>
      <c r="BK322" s="62"/>
      <c r="BL322" s="712"/>
      <c r="BM322" s="62"/>
      <c r="BN322" s="712"/>
      <c r="BO322" s="62"/>
      <c r="BP322" s="712"/>
      <c r="BQ322" s="62"/>
      <c r="BR322" s="712"/>
      <c r="BS322" s="62"/>
      <c r="BT322" s="712"/>
      <c r="BU322" s="62"/>
      <c r="BV322" s="712"/>
      <c r="BW322" s="62"/>
      <c r="BX322" s="712"/>
    </row>
    <row r="323" spans="2:76" x14ac:dyDescent="0.45">
      <c r="B323" s="63"/>
      <c r="C323" s="62"/>
      <c r="D323" s="62"/>
      <c r="E323" s="62"/>
      <c r="F323" s="62"/>
      <c r="G323" s="64"/>
      <c r="H323" s="64"/>
      <c r="I323" s="65"/>
      <c r="J323" s="66"/>
      <c r="K323" s="75"/>
      <c r="L323" s="79"/>
      <c r="M323" s="84"/>
      <c r="N323" s="65"/>
      <c r="O323" s="62"/>
      <c r="P323" s="712"/>
      <c r="Q323" s="62"/>
      <c r="R323" s="712"/>
      <c r="S323" s="62"/>
      <c r="T323" s="712"/>
      <c r="U323" s="62"/>
      <c r="V323" s="712"/>
      <c r="W323" s="62"/>
      <c r="X323" s="712"/>
      <c r="Y323" s="191"/>
      <c r="Z323" s="801"/>
      <c r="AA323" s="62"/>
      <c r="AB323" s="712"/>
      <c r="AC323" s="62"/>
      <c r="AD323" s="712"/>
      <c r="AE323" s="62"/>
      <c r="AF323" s="712"/>
      <c r="AG323" s="62"/>
      <c r="AH323" s="712"/>
      <c r="AI323" s="62"/>
      <c r="AJ323" s="712"/>
      <c r="AK323" s="62"/>
      <c r="AL323" s="712"/>
      <c r="AM323" s="62"/>
      <c r="AN323" s="712"/>
      <c r="AO323" s="62"/>
      <c r="AP323" s="712"/>
      <c r="AQ323" s="62"/>
      <c r="AR323" s="712"/>
      <c r="AS323" s="62"/>
      <c r="AT323" s="712"/>
      <c r="AU323" s="62"/>
      <c r="AV323" s="712"/>
      <c r="AW323" s="62"/>
      <c r="AX323" s="712"/>
      <c r="AY323" s="62"/>
      <c r="AZ323" s="712"/>
      <c r="BA323" s="62"/>
      <c r="BB323" s="712"/>
      <c r="BC323" s="62"/>
      <c r="BD323" s="712"/>
      <c r="BE323" s="62"/>
      <c r="BF323" s="712"/>
      <c r="BG323" s="62"/>
      <c r="BH323" s="712"/>
      <c r="BI323" s="62"/>
      <c r="BJ323" s="712"/>
      <c r="BK323" s="62"/>
      <c r="BL323" s="712"/>
      <c r="BM323" s="62"/>
      <c r="BN323" s="712"/>
      <c r="BO323" s="62"/>
      <c r="BP323" s="712"/>
      <c r="BQ323" s="62"/>
      <c r="BR323" s="712"/>
      <c r="BS323" s="62"/>
      <c r="BT323" s="712"/>
      <c r="BU323" s="62"/>
      <c r="BV323" s="712"/>
      <c r="BW323" s="62"/>
      <c r="BX323" s="712"/>
    </row>
    <row r="324" spans="2:76" x14ac:dyDescent="0.45">
      <c r="B324" s="63"/>
      <c r="C324" s="62"/>
      <c r="D324" s="62"/>
      <c r="E324" s="62"/>
      <c r="F324" s="62"/>
      <c r="G324" s="64"/>
      <c r="H324" s="64"/>
      <c r="I324" s="65"/>
      <c r="J324" s="66"/>
      <c r="K324" s="75"/>
      <c r="L324" s="79"/>
      <c r="M324" s="84"/>
      <c r="N324" s="65"/>
      <c r="O324" s="62"/>
      <c r="P324" s="712"/>
      <c r="Q324" s="62"/>
      <c r="R324" s="712"/>
      <c r="S324" s="62"/>
      <c r="T324" s="712"/>
      <c r="U324" s="62"/>
      <c r="V324" s="712"/>
      <c r="W324" s="62"/>
      <c r="X324" s="712"/>
      <c r="Y324" s="191"/>
      <c r="Z324" s="801"/>
      <c r="AA324" s="62"/>
      <c r="AB324" s="712"/>
      <c r="AC324" s="62"/>
      <c r="AD324" s="712"/>
      <c r="AE324" s="62"/>
      <c r="AF324" s="712"/>
      <c r="AG324" s="62"/>
      <c r="AH324" s="712"/>
      <c r="AI324" s="62"/>
      <c r="AJ324" s="712"/>
      <c r="AK324" s="62"/>
      <c r="AL324" s="712"/>
      <c r="AM324" s="62"/>
      <c r="AN324" s="712"/>
      <c r="AO324" s="62"/>
      <c r="AP324" s="712"/>
      <c r="AQ324" s="62"/>
      <c r="AR324" s="712"/>
      <c r="AS324" s="62"/>
      <c r="AT324" s="712"/>
      <c r="AU324" s="62"/>
      <c r="AV324" s="712"/>
      <c r="AW324" s="62"/>
      <c r="AX324" s="712"/>
      <c r="AY324" s="62"/>
      <c r="AZ324" s="712"/>
      <c r="BA324" s="62"/>
      <c r="BB324" s="712"/>
      <c r="BC324" s="62"/>
      <c r="BD324" s="712"/>
      <c r="BE324" s="62"/>
      <c r="BF324" s="712"/>
      <c r="BG324" s="62"/>
      <c r="BH324" s="712"/>
      <c r="BI324" s="62"/>
      <c r="BJ324" s="712"/>
      <c r="BK324" s="62"/>
      <c r="BL324" s="712"/>
      <c r="BM324" s="62"/>
      <c r="BN324" s="712"/>
      <c r="BO324" s="62"/>
      <c r="BP324" s="712"/>
      <c r="BQ324" s="62"/>
      <c r="BR324" s="712"/>
      <c r="BS324" s="62"/>
      <c r="BT324" s="712"/>
      <c r="BU324" s="62"/>
      <c r="BV324" s="712"/>
      <c r="BW324" s="62"/>
      <c r="BX324" s="712"/>
    </row>
    <row r="325" spans="2:76" x14ac:dyDescent="0.45">
      <c r="B325" s="63"/>
      <c r="C325" s="62"/>
      <c r="D325" s="62"/>
      <c r="E325" s="62"/>
      <c r="F325" s="62"/>
      <c r="G325" s="64"/>
      <c r="H325" s="64"/>
      <c r="I325" s="65"/>
      <c r="J325" s="66"/>
      <c r="K325" s="75"/>
      <c r="L325" s="79"/>
      <c r="M325" s="84"/>
      <c r="N325" s="65"/>
      <c r="O325" s="62"/>
      <c r="P325" s="712"/>
      <c r="Q325" s="62"/>
      <c r="R325" s="712"/>
      <c r="S325" s="62"/>
      <c r="T325" s="712"/>
      <c r="U325" s="62"/>
      <c r="V325" s="712"/>
      <c r="W325" s="62"/>
      <c r="X325" s="712"/>
      <c r="Y325" s="191"/>
      <c r="Z325" s="801"/>
      <c r="AA325" s="62"/>
      <c r="AB325" s="712"/>
      <c r="AC325" s="62"/>
      <c r="AD325" s="712"/>
      <c r="AE325" s="62"/>
      <c r="AF325" s="712"/>
      <c r="AG325" s="62"/>
      <c r="AH325" s="712"/>
      <c r="AI325" s="62"/>
      <c r="AJ325" s="712"/>
      <c r="AK325" s="62"/>
      <c r="AL325" s="712"/>
      <c r="AM325" s="62"/>
      <c r="AN325" s="712"/>
      <c r="AO325" s="62"/>
      <c r="AP325" s="712"/>
      <c r="AQ325" s="62"/>
      <c r="AR325" s="712"/>
      <c r="AS325" s="62"/>
      <c r="AT325" s="712"/>
      <c r="AU325" s="62"/>
      <c r="AV325" s="712"/>
      <c r="AW325" s="62"/>
      <c r="AX325" s="712"/>
      <c r="AY325" s="62"/>
      <c r="AZ325" s="712"/>
      <c r="BA325" s="62"/>
      <c r="BB325" s="712"/>
      <c r="BC325" s="62"/>
      <c r="BD325" s="712"/>
      <c r="BE325" s="62"/>
      <c r="BF325" s="712"/>
      <c r="BG325" s="62"/>
      <c r="BH325" s="712"/>
      <c r="BI325" s="62"/>
      <c r="BJ325" s="712"/>
      <c r="BK325" s="62"/>
      <c r="BL325" s="712"/>
      <c r="BM325" s="62"/>
      <c r="BN325" s="712"/>
      <c r="BO325" s="62"/>
      <c r="BP325" s="712"/>
      <c r="BQ325" s="62"/>
      <c r="BR325" s="712"/>
      <c r="BS325" s="62"/>
      <c r="BT325" s="712"/>
      <c r="BU325" s="62"/>
      <c r="BV325" s="712"/>
      <c r="BW325" s="62"/>
      <c r="BX325" s="712"/>
    </row>
    <row r="326" spans="2:76" x14ac:dyDescent="0.45">
      <c r="B326" s="63"/>
      <c r="C326" s="62"/>
      <c r="D326" s="62"/>
      <c r="E326" s="62"/>
      <c r="F326" s="62"/>
      <c r="G326" s="64"/>
      <c r="H326" s="64"/>
      <c r="I326" s="65"/>
      <c r="J326" s="66"/>
      <c r="K326" s="75"/>
      <c r="L326" s="79"/>
      <c r="M326" s="84"/>
      <c r="N326" s="65"/>
      <c r="O326" s="62"/>
      <c r="P326" s="712"/>
      <c r="Q326" s="62"/>
      <c r="R326" s="712"/>
      <c r="S326" s="62"/>
      <c r="T326" s="712"/>
      <c r="U326" s="62"/>
      <c r="V326" s="712"/>
      <c r="W326" s="62"/>
      <c r="X326" s="712"/>
      <c r="Y326" s="191"/>
      <c r="Z326" s="801"/>
      <c r="AA326" s="62"/>
      <c r="AB326" s="712"/>
      <c r="AC326" s="62"/>
      <c r="AD326" s="712"/>
      <c r="AE326" s="62"/>
      <c r="AF326" s="712"/>
      <c r="AG326" s="62"/>
      <c r="AH326" s="712"/>
      <c r="AI326" s="62"/>
      <c r="AJ326" s="712"/>
      <c r="AK326" s="62"/>
      <c r="AL326" s="712"/>
      <c r="AM326" s="62"/>
      <c r="AN326" s="712"/>
      <c r="AO326" s="62"/>
      <c r="AP326" s="712"/>
      <c r="AQ326" s="62"/>
      <c r="AR326" s="712"/>
      <c r="AS326" s="62"/>
      <c r="AT326" s="712"/>
      <c r="AU326" s="62"/>
      <c r="AV326" s="712"/>
      <c r="AW326" s="62"/>
      <c r="AX326" s="712"/>
      <c r="AY326" s="62"/>
      <c r="AZ326" s="712"/>
      <c r="BA326" s="62"/>
      <c r="BB326" s="712"/>
      <c r="BC326" s="62"/>
      <c r="BD326" s="712"/>
      <c r="BE326" s="62"/>
      <c r="BF326" s="712"/>
      <c r="BG326" s="62"/>
      <c r="BH326" s="712"/>
      <c r="BI326" s="62"/>
      <c r="BJ326" s="712"/>
      <c r="BK326" s="62"/>
      <c r="BL326" s="712"/>
      <c r="BM326" s="62"/>
      <c r="BN326" s="712"/>
      <c r="BO326" s="62"/>
      <c r="BP326" s="712"/>
      <c r="BQ326" s="62"/>
      <c r="BR326" s="712"/>
      <c r="BS326" s="62"/>
      <c r="BT326" s="712"/>
      <c r="BU326" s="62"/>
      <c r="BV326" s="712"/>
      <c r="BW326" s="62"/>
      <c r="BX326" s="712"/>
    </row>
    <row r="327" spans="2:76" x14ac:dyDescent="0.45">
      <c r="B327" s="63"/>
      <c r="C327" s="62"/>
      <c r="D327" s="62"/>
      <c r="E327" s="62"/>
      <c r="F327" s="62"/>
      <c r="G327" s="64"/>
      <c r="H327" s="64"/>
      <c r="I327" s="65"/>
      <c r="J327" s="66"/>
      <c r="K327" s="75"/>
      <c r="L327" s="79"/>
      <c r="M327" s="84"/>
      <c r="N327" s="65"/>
      <c r="O327" s="62"/>
      <c r="P327" s="712"/>
      <c r="Q327" s="62"/>
      <c r="R327" s="712"/>
      <c r="S327" s="62"/>
      <c r="T327" s="712"/>
      <c r="U327" s="62"/>
      <c r="V327" s="712"/>
      <c r="W327" s="62"/>
      <c r="X327" s="712"/>
      <c r="Y327" s="191"/>
      <c r="Z327" s="801"/>
      <c r="AA327" s="62"/>
      <c r="AB327" s="712"/>
      <c r="AC327" s="62"/>
      <c r="AD327" s="712"/>
      <c r="AE327" s="62"/>
      <c r="AF327" s="712"/>
      <c r="AG327" s="62"/>
      <c r="AH327" s="712"/>
      <c r="AI327" s="62"/>
      <c r="AJ327" s="712"/>
      <c r="AK327" s="62"/>
      <c r="AL327" s="712"/>
      <c r="AM327" s="62"/>
      <c r="AN327" s="712"/>
      <c r="AO327" s="62"/>
      <c r="AP327" s="712"/>
      <c r="AQ327" s="62"/>
      <c r="AR327" s="712"/>
      <c r="AS327" s="62"/>
      <c r="AT327" s="712"/>
      <c r="AU327" s="62"/>
      <c r="AV327" s="712"/>
      <c r="AW327" s="62"/>
      <c r="AX327" s="712"/>
      <c r="AY327" s="62"/>
      <c r="AZ327" s="712"/>
      <c r="BA327" s="62"/>
      <c r="BB327" s="712"/>
      <c r="BC327" s="62"/>
      <c r="BD327" s="712"/>
      <c r="BE327" s="62"/>
      <c r="BF327" s="712"/>
      <c r="BG327" s="62"/>
      <c r="BH327" s="712"/>
      <c r="BI327" s="62"/>
      <c r="BJ327" s="712"/>
      <c r="BK327" s="62"/>
      <c r="BL327" s="712"/>
      <c r="BM327" s="62"/>
      <c r="BN327" s="712"/>
      <c r="BO327" s="62"/>
      <c r="BP327" s="712"/>
      <c r="BQ327" s="62"/>
      <c r="BR327" s="712"/>
      <c r="BS327" s="62"/>
      <c r="BT327" s="712"/>
      <c r="BU327" s="62"/>
      <c r="BV327" s="712"/>
      <c r="BW327" s="62"/>
      <c r="BX327" s="712"/>
    </row>
    <row r="328" spans="2:76" x14ac:dyDescent="0.45">
      <c r="B328" s="63"/>
      <c r="C328" s="62"/>
      <c r="D328" s="62"/>
      <c r="E328" s="62"/>
      <c r="F328" s="62"/>
      <c r="G328" s="64"/>
      <c r="H328" s="64"/>
      <c r="I328" s="65"/>
      <c r="J328" s="66"/>
      <c r="K328" s="75"/>
      <c r="L328" s="79"/>
      <c r="M328" s="84"/>
      <c r="N328" s="65"/>
      <c r="O328" s="62"/>
      <c r="P328" s="712"/>
      <c r="Q328" s="62"/>
      <c r="R328" s="712"/>
      <c r="S328" s="62"/>
      <c r="T328" s="712"/>
      <c r="U328" s="62"/>
      <c r="V328" s="712"/>
      <c r="W328" s="62"/>
      <c r="X328" s="712"/>
      <c r="Y328" s="191"/>
      <c r="Z328" s="801"/>
      <c r="AA328" s="62"/>
      <c r="AB328" s="712"/>
      <c r="AC328" s="62"/>
      <c r="AD328" s="712"/>
      <c r="AE328" s="62"/>
      <c r="AF328" s="712"/>
      <c r="AG328" s="62"/>
      <c r="AH328" s="712"/>
      <c r="AI328" s="62"/>
      <c r="AJ328" s="712"/>
      <c r="AK328" s="62"/>
      <c r="AL328" s="712"/>
      <c r="AM328" s="62"/>
      <c r="AN328" s="712"/>
      <c r="AO328" s="62"/>
      <c r="AP328" s="712"/>
      <c r="AQ328" s="62"/>
      <c r="AR328" s="712"/>
      <c r="AS328" s="62"/>
      <c r="AT328" s="712"/>
      <c r="AU328" s="62"/>
      <c r="AV328" s="712"/>
      <c r="AW328" s="62"/>
      <c r="AX328" s="712"/>
      <c r="AY328" s="62"/>
      <c r="AZ328" s="712"/>
      <c r="BA328" s="62"/>
      <c r="BB328" s="712"/>
      <c r="BC328" s="62"/>
      <c r="BD328" s="712"/>
      <c r="BE328" s="62"/>
      <c r="BF328" s="712"/>
      <c r="BG328" s="62"/>
      <c r="BH328" s="712"/>
      <c r="BI328" s="62"/>
      <c r="BJ328" s="712"/>
      <c r="BK328" s="62"/>
      <c r="BL328" s="712"/>
      <c r="BM328" s="62"/>
      <c r="BN328" s="712"/>
      <c r="BO328" s="62"/>
      <c r="BP328" s="712"/>
      <c r="BQ328" s="62"/>
      <c r="BR328" s="712"/>
      <c r="BS328" s="62"/>
      <c r="BT328" s="712"/>
      <c r="BU328" s="62"/>
      <c r="BV328" s="712"/>
      <c r="BW328" s="62"/>
      <c r="BX328" s="712"/>
    </row>
    <row r="329" spans="2:76" x14ac:dyDescent="0.45">
      <c r="B329" s="63"/>
      <c r="C329" s="62"/>
      <c r="D329" s="62"/>
      <c r="E329" s="62"/>
      <c r="F329" s="62"/>
      <c r="G329" s="64"/>
      <c r="H329" s="64"/>
      <c r="I329" s="65"/>
      <c r="J329" s="66"/>
      <c r="K329" s="75"/>
      <c r="L329" s="79"/>
      <c r="M329" s="84"/>
      <c r="N329" s="65"/>
      <c r="O329" s="62"/>
      <c r="P329" s="712"/>
      <c r="Q329" s="62"/>
      <c r="R329" s="712"/>
      <c r="S329" s="62"/>
      <c r="T329" s="712"/>
      <c r="U329" s="62"/>
      <c r="V329" s="712"/>
      <c r="W329" s="62"/>
      <c r="X329" s="712"/>
      <c r="Y329" s="191"/>
      <c r="Z329" s="801"/>
      <c r="AA329" s="62"/>
      <c r="AB329" s="712"/>
      <c r="AC329" s="62"/>
      <c r="AD329" s="712"/>
      <c r="AE329" s="62"/>
      <c r="AF329" s="712"/>
      <c r="AG329" s="62"/>
      <c r="AH329" s="712"/>
      <c r="AI329" s="62"/>
      <c r="AJ329" s="712"/>
      <c r="AK329" s="62"/>
      <c r="AL329" s="712"/>
      <c r="AM329" s="62"/>
      <c r="AN329" s="712"/>
      <c r="AO329" s="62"/>
      <c r="AP329" s="712"/>
      <c r="AQ329" s="62"/>
      <c r="AR329" s="712"/>
      <c r="AS329" s="62"/>
      <c r="AT329" s="712"/>
      <c r="AU329" s="62"/>
      <c r="AV329" s="712"/>
      <c r="AW329" s="62"/>
      <c r="AX329" s="712"/>
      <c r="AY329" s="62"/>
      <c r="AZ329" s="712"/>
      <c r="BA329" s="62"/>
      <c r="BB329" s="712"/>
      <c r="BC329" s="62"/>
      <c r="BD329" s="712"/>
      <c r="BE329" s="62"/>
      <c r="BF329" s="712"/>
      <c r="BG329" s="62"/>
      <c r="BH329" s="712"/>
      <c r="BI329" s="62"/>
      <c r="BJ329" s="712"/>
      <c r="BK329" s="62"/>
      <c r="BL329" s="712"/>
      <c r="BM329" s="62"/>
      <c r="BN329" s="712"/>
      <c r="BO329" s="62"/>
      <c r="BP329" s="712"/>
      <c r="BQ329" s="62"/>
      <c r="BR329" s="712"/>
      <c r="BS329" s="62"/>
      <c r="BT329" s="712"/>
      <c r="BU329" s="62"/>
      <c r="BV329" s="712"/>
      <c r="BW329" s="62"/>
      <c r="BX329" s="712"/>
    </row>
    <row r="330" spans="2:76" x14ac:dyDescent="0.45">
      <c r="B330" s="63"/>
      <c r="C330" s="62"/>
      <c r="D330" s="62"/>
      <c r="E330" s="62"/>
      <c r="F330" s="62"/>
      <c r="G330" s="64"/>
      <c r="H330" s="64"/>
      <c r="I330" s="65"/>
      <c r="J330" s="66"/>
      <c r="K330" s="75"/>
      <c r="L330" s="79"/>
      <c r="M330" s="84"/>
      <c r="N330" s="65"/>
      <c r="O330" s="62"/>
      <c r="P330" s="712"/>
      <c r="Q330" s="62"/>
      <c r="R330" s="712"/>
      <c r="S330" s="62"/>
      <c r="T330" s="712"/>
      <c r="U330" s="62"/>
      <c r="V330" s="712"/>
      <c r="W330" s="62"/>
      <c r="X330" s="712"/>
      <c r="Y330" s="191"/>
      <c r="Z330" s="801"/>
      <c r="AA330" s="62"/>
      <c r="AB330" s="712"/>
      <c r="AC330" s="62"/>
      <c r="AD330" s="712"/>
      <c r="AE330" s="62"/>
      <c r="AF330" s="712"/>
      <c r="AG330" s="62"/>
      <c r="AH330" s="712"/>
      <c r="AI330" s="62"/>
      <c r="AJ330" s="712"/>
      <c r="AK330" s="62"/>
      <c r="AL330" s="712"/>
      <c r="AM330" s="62"/>
      <c r="AN330" s="712"/>
      <c r="AO330" s="62"/>
      <c r="AP330" s="712"/>
      <c r="AQ330" s="62"/>
      <c r="AR330" s="712"/>
      <c r="AS330" s="62"/>
      <c r="AT330" s="712"/>
      <c r="AU330" s="62"/>
      <c r="AV330" s="712"/>
      <c r="AW330" s="62"/>
      <c r="AX330" s="712"/>
      <c r="AY330" s="62"/>
      <c r="AZ330" s="712"/>
      <c r="BA330" s="62"/>
      <c r="BB330" s="712"/>
      <c r="BC330" s="62"/>
      <c r="BD330" s="712"/>
      <c r="BE330" s="62"/>
      <c r="BF330" s="712"/>
      <c r="BG330" s="62"/>
      <c r="BH330" s="712"/>
      <c r="BI330" s="62"/>
      <c r="BJ330" s="712"/>
      <c r="BK330" s="62"/>
      <c r="BL330" s="712"/>
      <c r="BM330" s="62"/>
      <c r="BN330" s="712"/>
      <c r="BO330" s="62"/>
      <c r="BP330" s="712"/>
      <c r="BQ330" s="62"/>
      <c r="BR330" s="712"/>
      <c r="BS330" s="62"/>
      <c r="BT330" s="712"/>
      <c r="BU330" s="62"/>
      <c r="BV330" s="712"/>
      <c r="BW330" s="62"/>
      <c r="BX330" s="712"/>
    </row>
    <row r="331" spans="2:76" x14ac:dyDescent="0.45">
      <c r="B331" s="63"/>
      <c r="C331" s="62"/>
      <c r="D331" s="62"/>
      <c r="E331" s="62"/>
      <c r="F331" s="62"/>
      <c r="G331" s="64"/>
      <c r="H331" s="64"/>
      <c r="I331" s="65"/>
      <c r="J331" s="66"/>
      <c r="K331" s="75"/>
      <c r="L331" s="79"/>
      <c r="M331" s="84"/>
      <c r="N331" s="65"/>
      <c r="O331" s="62"/>
      <c r="P331" s="712"/>
      <c r="Q331" s="62"/>
      <c r="R331" s="712"/>
      <c r="S331" s="62"/>
      <c r="T331" s="712"/>
      <c r="U331" s="62"/>
      <c r="V331" s="712"/>
      <c r="W331" s="62"/>
      <c r="X331" s="712"/>
      <c r="Y331" s="191"/>
      <c r="Z331" s="801"/>
      <c r="AA331" s="62"/>
      <c r="AB331" s="712"/>
      <c r="AC331" s="62"/>
      <c r="AD331" s="712"/>
      <c r="AE331" s="62"/>
      <c r="AF331" s="712"/>
      <c r="AG331" s="62"/>
      <c r="AH331" s="712"/>
      <c r="AI331" s="62"/>
      <c r="AJ331" s="712"/>
      <c r="AK331" s="62"/>
      <c r="AL331" s="712"/>
      <c r="AM331" s="62"/>
      <c r="AN331" s="712"/>
      <c r="AO331" s="62"/>
      <c r="AP331" s="712"/>
      <c r="AQ331" s="62"/>
      <c r="AR331" s="712"/>
      <c r="AS331" s="62"/>
      <c r="AT331" s="712"/>
      <c r="AU331" s="62"/>
      <c r="AV331" s="712"/>
      <c r="AW331" s="62"/>
      <c r="AX331" s="712"/>
      <c r="AY331" s="62"/>
      <c r="AZ331" s="712"/>
      <c r="BA331" s="62"/>
      <c r="BB331" s="712"/>
      <c r="BC331" s="62"/>
      <c r="BD331" s="712"/>
      <c r="BE331" s="62"/>
      <c r="BF331" s="712"/>
      <c r="BG331" s="62"/>
      <c r="BH331" s="712"/>
      <c r="BI331" s="62"/>
      <c r="BJ331" s="712"/>
      <c r="BK331" s="62"/>
      <c r="BL331" s="712"/>
      <c r="BM331" s="62"/>
      <c r="BN331" s="712"/>
      <c r="BO331" s="62"/>
      <c r="BP331" s="712"/>
      <c r="BQ331" s="62"/>
      <c r="BR331" s="712"/>
      <c r="BS331" s="62"/>
      <c r="BT331" s="712"/>
      <c r="BU331" s="62"/>
      <c r="BV331" s="712"/>
      <c r="BW331" s="62"/>
      <c r="BX331" s="712"/>
    </row>
    <row r="332" spans="2:76" x14ac:dyDescent="0.45">
      <c r="B332" s="63"/>
      <c r="C332" s="62"/>
      <c r="D332" s="62"/>
      <c r="E332" s="62"/>
      <c r="F332" s="62"/>
      <c r="G332" s="64"/>
      <c r="H332" s="64"/>
      <c r="I332" s="65"/>
      <c r="J332" s="66"/>
      <c r="K332" s="75"/>
      <c r="L332" s="79"/>
      <c r="M332" s="84"/>
      <c r="N332" s="65"/>
      <c r="O332" s="62"/>
      <c r="P332" s="712"/>
      <c r="Q332" s="62"/>
      <c r="R332" s="712"/>
      <c r="S332" s="62"/>
      <c r="T332" s="712"/>
      <c r="U332" s="62"/>
      <c r="V332" s="712"/>
      <c r="W332" s="62"/>
      <c r="X332" s="712"/>
      <c r="Y332" s="191"/>
      <c r="Z332" s="801"/>
      <c r="AA332" s="62"/>
      <c r="AB332" s="712"/>
      <c r="AC332" s="62"/>
      <c r="AD332" s="712"/>
      <c r="AE332" s="62"/>
      <c r="AF332" s="712"/>
      <c r="AG332" s="62"/>
      <c r="AH332" s="712"/>
      <c r="AI332" s="62"/>
      <c r="AJ332" s="712"/>
      <c r="AK332" s="62"/>
      <c r="AL332" s="712"/>
      <c r="AM332" s="62"/>
      <c r="AN332" s="712"/>
      <c r="AO332" s="62"/>
      <c r="AP332" s="712"/>
      <c r="AQ332" s="62"/>
      <c r="AR332" s="712"/>
      <c r="AS332" s="62"/>
      <c r="AT332" s="712"/>
      <c r="AU332" s="62"/>
      <c r="AV332" s="712"/>
      <c r="AW332" s="62"/>
      <c r="AX332" s="712"/>
      <c r="AY332" s="62"/>
      <c r="AZ332" s="712"/>
      <c r="BA332" s="62"/>
      <c r="BB332" s="712"/>
      <c r="BC332" s="62"/>
      <c r="BD332" s="712"/>
      <c r="BE332" s="62"/>
      <c r="BF332" s="712"/>
      <c r="BG332" s="62"/>
      <c r="BH332" s="712"/>
      <c r="BI332" s="62"/>
      <c r="BJ332" s="712"/>
      <c r="BK332" s="62"/>
      <c r="BL332" s="712"/>
      <c r="BM332" s="62"/>
      <c r="BN332" s="712"/>
      <c r="BO332" s="62"/>
      <c r="BP332" s="712"/>
      <c r="BQ332" s="62"/>
      <c r="BR332" s="712"/>
      <c r="BS332" s="62"/>
      <c r="BT332" s="712"/>
      <c r="BU332" s="62"/>
      <c r="BV332" s="712"/>
      <c r="BW332" s="62"/>
      <c r="BX332" s="712"/>
    </row>
    <row r="333" spans="2:76" x14ac:dyDescent="0.45">
      <c r="B333" s="63"/>
      <c r="C333" s="62"/>
      <c r="D333" s="62"/>
      <c r="E333" s="62"/>
      <c r="F333" s="62"/>
      <c r="G333" s="64"/>
      <c r="H333" s="64"/>
      <c r="I333" s="65"/>
      <c r="J333" s="66"/>
      <c r="K333" s="75"/>
      <c r="L333" s="79"/>
      <c r="M333" s="84"/>
      <c r="N333" s="65"/>
      <c r="O333" s="62"/>
      <c r="P333" s="712"/>
      <c r="Q333" s="62"/>
      <c r="R333" s="712"/>
      <c r="S333" s="62"/>
      <c r="T333" s="712"/>
      <c r="U333" s="62"/>
      <c r="V333" s="712"/>
      <c r="W333" s="62"/>
      <c r="X333" s="712"/>
      <c r="Y333" s="191"/>
      <c r="Z333" s="801"/>
      <c r="AA333" s="62"/>
      <c r="AB333" s="712"/>
      <c r="AC333" s="62"/>
      <c r="AD333" s="712"/>
      <c r="AE333" s="62"/>
      <c r="AF333" s="712"/>
      <c r="AG333" s="62"/>
      <c r="AH333" s="712"/>
      <c r="AI333" s="62"/>
      <c r="AJ333" s="712"/>
      <c r="AK333" s="62"/>
      <c r="AL333" s="712"/>
      <c r="AM333" s="62"/>
      <c r="AN333" s="712"/>
      <c r="AO333" s="62"/>
      <c r="AP333" s="712"/>
      <c r="AQ333" s="62"/>
      <c r="AR333" s="712"/>
      <c r="AS333" s="62"/>
      <c r="AT333" s="712"/>
      <c r="AU333" s="62"/>
      <c r="AV333" s="712"/>
      <c r="AW333" s="62"/>
      <c r="AX333" s="712"/>
      <c r="AY333" s="62"/>
      <c r="AZ333" s="712"/>
      <c r="BA333" s="62"/>
      <c r="BB333" s="712"/>
      <c r="BC333" s="62"/>
      <c r="BD333" s="712"/>
      <c r="BE333" s="62"/>
      <c r="BF333" s="712"/>
      <c r="BG333" s="62"/>
      <c r="BH333" s="712"/>
      <c r="BI333" s="62"/>
      <c r="BJ333" s="712"/>
      <c r="BK333" s="62"/>
      <c r="BL333" s="712"/>
      <c r="BM333" s="62"/>
      <c r="BN333" s="712"/>
      <c r="BO333" s="62"/>
      <c r="BP333" s="712"/>
      <c r="BQ333" s="62"/>
      <c r="BR333" s="712"/>
      <c r="BS333" s="62"/>
      <c r="BT333" s="712"/>
      <c r="BU333" s="62"/>
      <c r="BV333" s="712"/>
      <c r="BW333" s="62"/>
      <c r="BX333" s="712"/>
    </row>
    <row r="334" spans="2:76" x14ac:dyDescent="0.45">
      <c r="B334" s="63"/>
      <c r="C334" s="62"/>
      <c r="D334" s="62"/>
      <c r="E334" s="62"/>
      <c r="F334" s="62"/>
      <c r="G334" s="64"/>
      <c r="H334" s="64"/>
      <c r="I334" s="65"/>
      <c r="J334" s="66"/>
      <c r="K334" s="75"/>
      <c r="L334" s="79"/>
      <c r="M334" s="84"/>
      <c r="N334" s="65"/>
      <c r="O334" s="62"/>
      <c r="P334" s="712"/>
      <c r="Q334" s="62"/>
      <c r="R334" s="712"/>
      <c r="S334" s="62"/>
      <c r="T334" s="712"/>
      <c r="U334" s="62"/>
      <c r="V334" s="712"/>
      <c r="W334" s="62"/>
      <c r="X334" s="712"/>
      <c r="Y334" s="191"/>
      <c r="Z334" s="801"/>
      <c r="AA334" s="62"/>
      <c r="AB334" s="712"/>
      <c r="AC334" s="62"/>
      <c r="AD334" s="712"/>
      <c r="AE334" s="62"/>
      <c r="AF334" s="712"/>
      <c r="AG334" s="62"/>
      <c r="AH334" s="712"/>
      <c r="AI334" s="62"/>
      <c r="AJ334" s="712"/>
      <c r="AK334" s="62"/>
      <c r="AL334" s="712"/>
      <c r="AM334" s="62"/>
      <c r="AN334" s="712"/>
      <c r="AO334" s="62"/>
      <c r="AP334" s="712"/>
      <c r="AQ334" s="62"/>
      <c r="AR334" s="712"/>
      <c r="AS334" s="62"/>
      <c r="AT334" s="712"/>
      <c r="AU334" s="62"/>
      <c r="AV334" s="712"/>
      <c r="AW334" s="62"/>
      <c r="AX334" s="712"/>
      <c r="AY334" s="62"/>
      <c r="AZ334" s="712"/>
      <c r="BA334" s="62"/>
      <c r="BB334" s="712"/>
      <c r="BC334" s="62"/>
      <c r="BD334" s="712"/>
      <c r="BE334" s="62"/>
      <c r="BF334" s="712"/>
      <c r="BG334" s="62"/>
      <c r="BH334" s="712"/>
      <c r="BI334" s="62"/>
      <c r="BJ334" s="712"/>
      <c r="BK334" s="62"/>
      <c r="BL334" s="712"/>
      <c r="BM334" s="62"/>
      <c r="BN334" s="712"/>
      <c r="BO334" s="62"/>
      <c r="BP334" s="712"/>
      <c r="BQ334" s="62"/>
      <c r="BR334" s="712"/>
      <c r="BS334" s="62"/>
      <c r="BT334" s="712"/>
      <c r="BU334" s="62"/>
      <c r="BV334" s="712"/>
      <c r="BW334" s="62"/>
      <c r="BX334" s="712"/>
    </row>
    <row r="335" spans="2:76" x14ac:dyDescent="0.45">
      <c r="B335" s="63"/>
      <c r="C335" s="62"/>
      <c r="D335" s="62"/>
      <c r="E335" s="62"/>
      <c r="F335" s="62"/>
      <c r="G335" s="64"/>
      <c r="H335" s="64"/>
      <c r="I335" s="65"/>
      <c r="J335" s="66"/>
      <c r="K335" s="75"/>
      <c r="L335" s="79"/>
      <c r="M335" s="84"/>
      <c r="N335" s="65"/>
      <c r="O335" s="62"/>
      <c r="P335" s="712"/>
      <c r="Q335" s="62"/>
      <c r="R335" s="712"/>
      <c r="S335" s="62"/>
      <c r="T335" s="712"/>
      <c r="U335" s="62"/>
      <c r="V335" s="712"/>
      <c r="W335" s="62"/>
      <c r="X335" s="712"/>
      <c r="Y335" s="191"/>
      <c r="Z335" s="801"/>
      <c r="AA335" s="62"/>
      <c r="AB335" s="712"/>
      <c r="AC335" s="62"/>
      <c r="AD335" s="712"/>
      <c r="AE335" s="62"/>
      <c r="AF335" s="712"/>
      <c r="AG335" s="62"/>
      <c r="AH335" s="712"/>
      <c r="AI335" s="62"/>
      <c r="AJ335" s="712"/>
      <c r="AK335" s="62"/>
      <c r="AL335" s="712"/>
      <c r="AM335" s="62"/>
      <c r="AN335" s="712"/>
      <c r="AO335" s="62"/>
      <c r="AP335" s="712"/>
      <c r="AQ335" s="62"/>
      <c r="AR335" s="712"/>
      <c r="AS335" s="62"/>
      <c r="AT335" s="712"/>
      <c r="AU335" s="62"/>
      <c r="AV335" s="712"/>
      <c r="AW335" s="62"/>
      <c r="AX335" s="712"/>
      <c r="AY335" s="62"/>
      <c r="AZ335" s="712"/>
      <c r="BA335" s="62"/>
      <c r="BB335" s="712"/>
      <c r="BC335" s="62"/>
      <c r="BD335" s="712"/>
      <c r="BE335" s="62"/>
      <c r="BF335" s="712"/>
      <c r="BG335" s="62"/>
      <c r="BH335" s="712"/>
      <c r="BI335" s="62"/>
      <c r="BJ335" s="712"/>
      <c r="BK335" s="62"/>
      <c r="BL335" s="712"/>
      <c r="BM335" s="62"/>
      <c r="BN335" s="712"/>
      <c r="BO335" s="62"/>
      <c r="BP335" s="712"/>
      <c r="BQ335" s="62"/>
      <c r="BR335" s="712"/>
      <c r="BS335" s="62"/>
      <c r="BT335" s="712"/>
      <c r="BU335" s="62"/>
      <c r="BV335" s="712"/>
      <c r="BW335" s="62"/>
      <c r="BX335" s="712"/>
    </row>
    <row r="336" spans="2:76" x14ac:dyDescent="0.45">
      <c r="B336" s="63"/>
      <c r="C336" s="62"/>
      <c r="D336" s="62"/>
      <c r="E336" s="62"/>
      <c r="F336" s="62"/>
      <c r="G336" s="64"/>
      <c r="H336" s="64"/>
      <c r="I336" s="65"/>
      <c r="J336" s="66"/>
      <c r="K336" s="75"/>
      <c r="L336" s="79"/>
      <c r="M336" s="84"/>
      <c r="N336" s="65"/>
      <c r="O336" s="62"/>
      <c r="P336" s="712"/>
      <c r="Q336" s="62"/>
      <c r="R336" s="712"/>
      <c r="S336" s="62"/>
      <c r="T336" s="712"/>
      <c r="U336" s="62"/>
      <c r="V336" s="712"/>
      <c r="W336" s="62"/>
      <c r="X336" s="712"/>
      <c r="Y336" s="191"/>
      <c r="Z336" s="801"/>
      <c r="AA336" s="62"/>
      <c r="AB336" s="712"/>
      <c r="AC336" s="62"/>
      <c r="AD336" s="712"/>
      <c r="AE336" s="62"/>
      <c r="AF336" s="712"/>
      <c r="AG336" s="62"/>
      <c r="AH336" s="712"/>
      <c r="AI336" s="62"/>
      <c r="AJ336" s="712"/>
      <c r="AK336" s="62"/>
      <c r="AL336" s="712"/>
      <c r="AM336" s="62"/>
      <c r="AN336" s="712"/>
      <c r="AO336" s="62"/>
      <c r="AP336" s="712"/>
      <c r="AQ336" s="62"/>
      <c r="AR336" s="712"/>
      <c r="AS336" s="62"/>
      <c r="AT336" s="712"/>
      <c r="AU336" s="62"/>
      <c r="AV336" s="712"/>
      <c r="AW336" s="62"/>
      <c r="AX336" s="712"/>
      <c r="AY336" s="62"/>
      <c r="AZ336" s="712"/>
      <c r="BA336" s="62"/>
      <c r="BB336" s="712"/>
      <c r="BC336" s="62"/>
      <c r="BD336" s="712"/>
      <c r="BE336" s="62"/>
      <c r="BF336" s="712"/>
      <c r="BG336" s="62"/>
      <c r="BH336" s="712"/>
      <c r="BI336" s="62"/>
      <c r="BJ336" s="712"/>
      <c r="BK336" s="62"/>
      <c r="BL336" s="712"/>
      <c r="BM336" s="62"/>
      <c r="BN336" s="712"/>
      <c r="BO336" s="62"/>
      <c r="BP336" s="712"/>
      <c r="BQ336" s="62"/>
      <c r="BR336" s="712"/>
      <c r="BS336" s="62"/>
      <c r="BT336" s="712"/>
      <c r="BU336" s="62"/>
      <c r="BV336" s="712"/>
      <c r="BW336" s="62"/>
      <c r="BX336" s="712"/>
    </row>
    <row r="337" spans="2:76" x14ac:dyDescent="0.45">
      <c r="B337" s="63"/>
      <c r="C337" s="62"/>
      <c r="D337" s="62"/>
      <c r="E337" s="62"/>
      <c r="F337" s="62"/>
      <c r="G337" s="64"/>
      <c r="H337" s="64"/>
      <c r="I337" s="65"/>
      <c r="J337" s="66"/>
      <c r="K337" s="75"/>
      <c r="L337" s="79"/>
      <c r="M337" s="84"/>
      <c r="N337" s="65"/>
      <c r="O337" s="62"/>
      <c r="P337" s="712"/>
      <c r="Q337" s="62"/>
      <c r="R337" s="712"/>
      <c r="S337" s="62"/>
      <c r="T337" s="712"/>
      <c r="U337" s="62"/>
      <c r="V337" s="712"/>
      <c r="W337" s="62"/>
      <c r="X337" s="712"/>
      <c r="Y337" s="191"/>
      <c r="Z337" s="801"/>
      <c r="AA337" s="62"/>
      <c r="AB337" s="712"/>
      <c r="AC337" s="62"/>
      <c r="AD337" s="712"/>
      <c r="AE337" s="62"/>
      <c r="AF337" s="712"/>
      <c r="AG337" s="62"/>
      <c r="AH337" s="712"/>
      <c r="AI337" s="62"/>
      <c r="AJ337" s="712"/>
      <c r="AK337" s="62"/>
      <c r="AL337" s="712"/>
      <c r="AM337" s="62"/>
      <c r="AN337" s="712"/>
      <c r="AO337" s="62"/>
      <c r="AP337" s="712"/>
      <c r="AQ337" s="62"/>
      <c r="AR337" s="712"/>
      <c r="AS337" s="62"/>
      <c r="AT337" s="712"/>
      <c r="AU337" s="62"/>
      <c r="AV337" s="712"/>
      <c r="AW337" s="62"/>
      <c r="AX337" s="712"/>
      <c r="AY337" s="62"/>
      <c r="AZ337" s="712"/>
      <c r="BA337" s="62"/>
      <c r="BB337" s="712"/>
      <c r="BC337" s="62"/>
      <c r="BD337" s="712"/>
      <c r="BE337" s="62"/>
      <c r="BF337" s="712"/>
      <c r="BG337" s="62"/>
      <c r="BH337" s="712"/>
      <c r="BI337" s="62"/>
      <c r="BJ337" s="712"/>
      <c r="BK337" s="62"/>
      <c r="BL337" s="712"/>
      <c r="BM337" s="62"/>
      <c r="BN337" s="712"/>
      <c r="BO337" s="62"/>
      <c r="BP337" s="712"/>
      <c r="BQ337" s="62"/>
      <c r="BR337" s="712"/>
      <c r="BS337" s="62"/>
      <c r="BT337" s="712"/>
      <c r="BU337" s="62"/>
      <c r="BV337" s="712"/>
      <c r="BW337" s="62"/>
      <c r="BX337" s="712"/>
    </row>
    <row r="338" spans="2:76" x14ac:dyDescent="0.45">
      <c r="B338" s="63"/>
      <c r="C338" s="62"/>
      <c r="D338" s="62"/>
      <c r="E338" s="62"/>
      <c r="F338" s="62"/>
      <c r="G338" s="64"/>
      <c r="H338" s="64"/>
      <c r="I338" s="65"/>
      <c r="J338" s="66"/>
      <c r="K338" s="75"/>
      <c r="L338" s="79"/>
      <c r="M338" s="84"/>
      <c r="N338" s="65"/>
      <c r="O338" s="62"/>
      <c r="P338" s="712"/>
      <c r="Q338" s="62"/>
      <c r="R338" s="712"/>
      <c r="S338" s="62"/>
      <c r="T338" s="712"/>
      <c r="U338" s="62"/>
      <c r="V338" s="712"/>
      <c r="W338" s="62"/>
      <c r="X338" s="712"/>
      <c r="Y338" s="191"/>
      <c r="Z338" s="801"/>
      <c r="AA338" s="62"/>
      <c r="AB338" s="712"/>
      <c r="AC338" s="62"/>
      <c r="AD338" s="712"/>
      <c r="AE338" s="62"/>
      <c r="AF338" s="712"/>
      <c r="AG338" s="62"/>
      <c r="AH338" s="712"/>
      <c r="AI338" s="62"/>
      <c r="AJ338" s="712"/>
      <c r="AK338" s="62"/>
      <c r="AL338" s="712"/>
      <c r="AM338" s="62"/>
      <c r="AN338" s="712"/>
      <c r="AO338" s="62"/>
      <c r="AP338" s="712"/>
      <c r="AQ338" s="62"/>
      <c r="AR338" s="712"/>
      <c r="AS338" s="62"/>
      <c r="AT338" s="712"/>
      <c r="AU338" s="62"/>
      <c r="AV338" s="712"/>
      <c r="AW338" s="62"/>
      <c r="AX338" s="712"/>
      <c r="AY338" s="62"/>
      <c r="AZ338" s="712"/>
      <c r="BA338" s="62"/>
      <c r="BB338" s="712"/>
      <c r="BC338" s="62"/>
      <c r="BD338" s="712"/>
      <c r="BE338" s="62"/>
      <c r="BF338" s="712"/>
      <c r="BG338" s="62"/>
      <c r="BH338" s="712"/>
      <c r="BI338" s="62"/>
      <c r="BJ338" s="712"/>
      <c r="BK338" s="62"/>
      <c r="BL338" s="712"/>
      <c r="BM338" s="62"/>
      <c r="BN338" s="712"/>
      <c r="BO338" s="62"/>
      <c r="BP338" s="712"/>
      <c r="BQ338" s="62"/>
      <c r="BR338" s="712"/>
      <c r="BS338" s="62"/>
      <c r="BT338" s="712"/>
      <c r="BU338" s="62"/>
      <c r="BV338" s="712"/>
      <c r="BW338" s="62"/>
      <c r="BX338" s="712"/>
    </row>
    <row r="339" spans="2:76" x14ac:dyDescent="0.45">
      <c r="B339" s="63"/>
      <c r="C339" s="62"/>
      <c r="D339" s="62"/>
      <c r="E339" s="62"/>
      <c r="F339" s="62"/>
      <c r="G339" s="64"/>
      <c r="H339" s="64"/>
      <c r="I339" s="65"/>
      <c r="J339" s="66"/>
      <c r="K339" s="75"/>
      <c r="L339" s="79"/>
      <c r="M339" s="84"/>
      <c r="N339" s="65"/>
      <c r="O339" s="62"/>
      <c r="P339" s="712"/>
      <c r="Q339" s="62"/>
      <c r="R339" s="712"/>
      <c r="S339" s="62"/>
      <c r="T339" s="712"/>
      <c r="U339" s="62"/>
      <c r="V339" s="712"/>
      <c r="W339" s="62"/>
      <c r="X339" s="712"/>
      <c r="Y339" s="191"/>
      <c r="Z339" s="801"/>
      <c r="AA339" s="62"/>
      <c r="AB339" s="712"/>
      <c r="AC339" s="62"/>
      <c r="AD339" s="712"/>
      <c r="AE339" s="62"/>
      <c r="AF339" s="712"/>
      <c r="AG339" s="62"/>
      <c r="AH339" s="712"/>
      <c r="AI339" s="62"/>
      <c r="AJ339" s="712"/>
      <c r="AK339" s="62"/>
      <c r="AL339" s="712"/>
      <c r="AM339" s="62"/>
      <c r="AN339" s="712"/>
      <c r="AO339" s="62"/>
      <c r="AP339" s="712"/>
      <c r="AQ339" s="62"/>
      <c r="AR339" s="712"/>
      <c r="AS339" s="62"/>
      <c r="AT339" s="712"/>
      <c r="AU339" s="62"/>
      <c r="AV339" s="712"/>
      <c r="AW339" s="62"/>
      <c r="AX339" s="712"/>
      <c r="AY339" s="62"/>
      <c r="AZ339" s="712"/>
      <c r="BA339" s="62"/>
      <c r="BB339" s="712"/>
      <c r="BC339" s="62"/>
      <c r="BD339" s="712"/>
      <c r="BE339" s="62"/>
      <c r="BF339" s="712"/>
      <c r="BG339" s="62"/>
      <c r="BH339" s="712"/>
      <c r="BI339" s="62"/>
      <c r="BJ339" s="712"/>
      <c r="BK339" s="62"/>
      <c r="BL339" s="712"/>
      <c r="BM339" s="62"/>
      <c r="BN339" s="712"/>
      <c r="BO339" s="62"/>
      <c r="BP339" s="712"/>
      <c r="BQ339" s="62"/>
      <c r="BR339" s="712"/>
      <c r="BS339" s="62"/>
      <c r="BT339" s="712"/>
      <c r="BU339" s="62"/>
      <c r="BV339" s="712"/>
      <c r="BW339" s="62"/>
      <c r="BX339" s="712"/>
    </row>
    <row r="340" spans="2:76" x14ac:dyDescent="0.45">
      <c r="B340" s="63"/>
      <c r="C340" s="62"/>
      <c r="D340" s="62"/>
      <c r="E340" s="62"/>
      <c r="F340" s="62"/>
      <c r="G340" s="64"/>
      <c r="H340" s="64"/>
      <c r="I340" s="65"/>
      <c r="J340" s="66"/>
      <c r="K340" s="75"/>
      <c r="L340" s="79"/>
      <c r="M340" s="84"/>
      <c r="N340" s="65"/>
      <c r="O340" s="62"/>
      <c r="P340" s="712"/>
      <c r="Q340" s="62"/>
      <c r="R340" s="712"/>
      <c r="S340" s="62"/>
      <c r="T340" s="712"/>
      <c r="U340" s="62"/>
      <c r="V340" s="712"/>
      <c r="W340" s="62"/>
      <c r="X340" s="712"/>
      <c r="Y340" s="191"/>
      <c r="Z340" s="801"/>
      <c r="AA340" s="62"/>
      <c r="AB340" s="712"/>
      <c r="AC340" s="62"/>
      <c r="AD340" s="712"/>
      <c r="AE340" s="62"/>
      <c r="AF340" s="712"/>
      <c r="AG340" s="62"/>
      <c r="AH340" s="712"/>
      <c r="AI340" s="62"/>
      <c r="AJ340" s="712"/>
      <c r="AK340" s="62"/>
      <c r="AL340" s="712"/>
      <c r="AM340" s="62"/>
      <c r="AN340" s="712"/>
      <c r="AO340" s="62"/>
      <c r="AP340" s="712"/>
      <c r="AQ340" s="62"/>
      <c r="AR340" s="712"/>
      <c r="AS340" s="62"/>
      <c r="AT340" s="712"/>
      <c r="AU340" s="62"/>
      <c r="AV340" s="712"/>
      <c r="AW340" s="62"/>
      <c r="AX340" s="712"/>
      <c r="AY340" s="62"/>
      <c r="AZ340" s="712"/>
      <c r="BA340" s="62"/>
      <c r="BB340" s="712"/>
      <c r="BC340" s="62"/>
      <c r="BD340" s="712"/>
      <c r="BE340" s="62"/>
      <c r="BF340" s="712"/>
      <c r="BG340" s="62"/>
      <c r="BH340" s="712"/>
      <c r="BI340" s="62"/>
      <c r="BJ340" s="712"/>
      <c r="BK340" s="62"/>
      <c r="BL340" s="712"/>
      <c r="BM340" s="62"/>
      <c r="BN340" s="712"/>
      <c r="BO340" s="62"/>
      <c r="BP340" s="712"/>
      <c r="BQ340" s="62"/>
      <c r="BR340" s="712"/>
      <c r="BS340" s="62"/>
      <c r="BT340" s="712"/>
      <c r="BU340" s="62"/>
      <c r="BV340" s="712"/>
      <c r="BW340" s="62"/>
      <c r="BX340" s="712"/>
    </row>
    <row r="341" spans="2:76" x14ac:dyDescent="0.45">
      <c r="B341" s="63"/>
      <c r="C341" s="62"/>
      <c r="D341" s="62"/>
      <c r="E341" s="62"/>
      <c r="F341" s="62"/>
      <c r="G341" s="64"/>
      <c r="H341" s="64"/>
      <c r="I341" s="65"/>
      <c r="J341" s="66"/>
      <c r="K341" s="75"/>
      <c r="L341" s="79"/>
      <c r="M341" s="84"/>
      <c r="N341" s="65"/>
      <c r="O341" s="62"/>
      <c r="P341" s="712"/>
      <c r="Q341" s="62"/>
      <c r="R341" s="712"/>
      <c r="S341" s="62"/>
      <c r="T341" s="712"/>
      <c r="U341" s="62"/>
      <c r="V341" s="712"/>
      <c r="W341" s="62"/>
      <c r="X341" s="712"/>
      <c r="Y341" s="191"/>
      <c r="Z341" s="801"/>
      <c r="AA341" s="62"/>
      <c r="AB341" s="712"/>
      <c r="AC341" s="62"/>
      <c r="AD341" s="712"/>
      <c r="AE341" s="62"/>
      <c r="AF341" s="712"/>
      <c r="AG341" s="62"/>
      <c r="AH341" s="712"/>
      <c r="AI341" s="62"/>
      <c r="AJ341" s="712"/>
      <c r="AK341" s="62"/>
      <c r="AL341" s="712"/>
      <c r="AM341" s="62"/>
      <c r="AN341" s="712"/>
      <c r="AO341" s="62"/>
      <c r="AP341" s="712"/>
      <c r="AQ341" s="62"/>
      <c r="AR341" s="712"/>
      <c r="AS341" s="62"/>
      <c r="AT341" s="712"/>
      <c r="AU341" s="62"/>
      <c r="AV341" s="712"/>
      <c r="AW341" s="62"/>
      <c r="AX341" s="712"/>
      <c r="AY341" s="62"/>
      <c r="AZ341" s="712"/>
      <c r="BA341" s="62"/>
      <c r="BB341" s="712"/>
      <c r="BC341" s="62"/>
      <c r="BD341" s="712"/>
      <c r="BE341" s="62"/>
      <c r="BF341" s="712"/>
      <c r="BG341" s="62"/>
      <c r="BH341" s="712"/>
      <c r="BI341" s="62"/>
      <c r="BJ341" s="712"/>
      <c r="BK341" s="62"/>
      <c r="BL341" s="712"/>
      <c r="BM341" s="62"/>
      <c r="BN341" s="712"/>
      <c r="BO341" s="62"/>
      <c r="BP341" s="712"/>
      <c r="BQ341" s="62"/>
      <c r="BR341" s="712"/>
      <c r="BS341" s="62"/>
      <c r="BT341" s="712"/>
      <c r="BU341" s="62"/>
      <c r="BV341" s="712"/>
      <c r="BW341" s="62"/>
      <c r="BX341" s="712"/>
    </row>
    <row r="342" spans="2:76" x14ac:dyDescent="0.45">
      <c r="B342" s="63"/>
      <c r="C342" s="62"/>
      <c r="D342" s="62"/>
      <c r="E342" s="62"/>
      <c r="F342" s="62"/>
      <c r="G342" s="64"/>
      <c r="H342" s="64"/>
      <c r="I342" s="65"/>
      <c r="J342" s="66"/>
      <c r="K342" s="75"/>
      <c r="L342" s="79"/>
      <c r="M342" s="84"/>
      <c r="N342" s="65"/>
      <c r="O342" s="62"/>
      <c r="P342" s="712"/>
      <c r="Q342" s="62"/>
      <c r="R342" s="712"/>
      <c r="S342" s="62"/>
      <c r="T342" s="712"/>
      <c r="U342" s="62"/>
      <c r="V342" s="712"/>
      <c r="W342" s="62"/>
      <c r="X342" s="712"/>
      <c r="Y342" s="191"/>
      <c r="Z342" s="801"/>
      <c r="AA342" s="62"/>
      <c r="AB342" s="712"/>
      <c r="AC342" s="62"/>
      <c r="AD342" s="712"/>
      <c r="AE342" s="62"/>
      <c r="AF342" s="712"/>
      <c r="AG342" s="62"/>
      <c r="AH342" s="712"/>
      <c r="AI342" s="62"/>
      <c r="AJ342" s="712"/>
      <c r="AK342" s="62"/>
      <c r="AL342" s="712"/>
      <c r="AM342" s="62"/>
      <c r="AN342" s="712"/>
      <c r="AO342" s="62"/>
      <c r="AP342" s="712"/>
      <c r="AQ342" s="62"/>
      <c r="AR342" s="712"/>
      <c r="AS342" s="62"/>
      <c r="AT342" s="712"/>
      <c r="AU342" s="62"/>
      <c r="AV342" s="712"/>
      <c r="AW342" s="62"/>
      <c r="AX342" s="712"/>
      <c r="AY342" s="62"/>
      <c r="AZ342" s="712"/>
      <c r="BA342" s="62"/>
      <c r="BB342" s="712"/>
      <c r="BC342" s="62"/>
      <c r="BD342" s="712"/>
      <c r="BE342" s="62"/>
      <c r="BF342" s="712"/>
      <c r="BG342" s="62"/>
      <c r="BH342" s="712"/>
      <c r="BI342" s="62"/>
      <c r="BJ342" s="712"/>
      <c r="BK342" s="62"/>
      <c r="BL342" s="712"/>
      <c r="BM342" s="62"/>
      <c r="BN342" s="712"/>
      <c r="BO342" s="62"/>
      <c r="BP342" s="712"/>
      <c r="BQ342" s="62"/>
      <c r="BR342" s="712"/>
      <c r="BS342" s="62"/>
      <c r="BT342" s="712"/>
      <c r="BU342" s="62"/>
      <c r="BV342" s="712"/>
      <c r="BW342" s="62"/>
      <c r="BX342" s="712"/>
    </row>
    <row r="343" spans="2:76" x14ac:dyDescent="0.45">
      <c r="B343" s="63"/>
      <c r="C343" s="62"/>
      <c r="D343" s="62"/>
      <c r="E343" s="62"/>
      <c r="F343" s="62"/>
      <c r="G343" s="64"/>
      <c r="H343" s="64"/>
      <c r="I343" s="65"/>
      <c r="J343" s="66"/>
      <c r="K343" s="75"/>
      <c r="L343" s="79"/>
      <c r="M343" s="84"/>
      <c r="N343" s="65"/>
      <c r="O343" s="62"/>
      <c r="P343" s="712"/>
      <c r="Q343" s="62"/>
      <c r="R343" s="712"/>
      <c r="S343" s="62"/>
      <c r="T343" s="712"/>
      <c r="U343" s="62"/>
      <c r="V343" s="712"/>
      <c r="W343" s="62"/>
      <c r="X343" s="712"/>
      <c r="Y343" s="191"/>
      <c r="Z343" s="801"/>
      <c r="AA343" s="62"/>
      <c r="AB343" s="712"/>
      <c r="AC343" s="62"/>
      <c r="AD343" s="712"/>
      <c r="AE343" s="62"/>
      <c r="AF343" s="712"/>
      <c r="AG343" s="62"/>
      <c r="AH343" s="712"/>
      <c r="AI343" s="62"/>
      <c r="AJ343" s="712"/>
      <c r="AK343" s="62"/>
      <c r="AL343" s="712"/>
      <c r="AM343" s="62"/>
      <c r="AN343" s="712"/>
      <c r="AO343" s="62"/>
      <c r="AP343" s="712"/>
      <c r="AQ343" s="62"/>
      <c r="AR343" s="712"/>
      <c r="AS343" s="62"/>
      <c r="AT343" s="712"/>
      <c r="AU343" s="62"/>
      <c r="AV343" s="712"/>
      <c r="AW343" s="62"/>
      <c r="AX343" s="712"/>
      <c r="AY343" s="62"/>
      <c r="AZ343" s="712"/>
      <c r="BA343" s="62"/>
      <c r="BB343" s="712"/>
      <c r="BC343" s="62"/>
      <c r="BD343" s="712"/>
      <c r="BE343" s="62"/>
      <c r="BF343" s="712"/>
      <c r="BG343" s="62"/>
      <c r="BH343" s="712"/>
      <c r="BI343" s="62"/>
      <c r="BJ343" s="712"/>
      <c r="BK343" s="62"/>
      <c r="BL343" s="712"/>
      <c r="BM343" s="62"/>
      <c r="BN343" s="712"/>
      <c r="BO343" s="62"/>
      <c r="BP343" s="712"/>
      <c r="BQ343" s="62"/>
      <c r="BR343" s="712"/>
      <c r="BS343" s="62"/>
      <c r="BT343" s="712"/>
      <c r="BU343" s="62"/>
      <c r="BV343" s="712"/>
      <c r="BW343" s="62"/>
      <c r="BX343" s="712"/>
    </row>
    <row r="344" spans="2:76" x14ac:dyDescent="0.45">
      <c r="B344" s="63"/>
      <c r="C344" s="62"/>
      <c r="D344" s="62"/>
      <c r="E344" s="62"/>
      <c r="F344" s="62"/>
      <c r="G344" s="64"/>
      <c r="H344" s="64"/>
      <c r="I344" s="65"/>
      <c r="J344" s="66"/>
      <c r="K344" s="75"/>
      <c r="L344" s="79"/>
      <c r="M344" s="84"/>
      <c r="N344" s="65"/>
      <c r="O344" s="62"/>
      <c r="P344" s="712"/>
      <c r="Q344" s="62"/>
      <c r="R344" s="712"/>
      <c r="S344" s="62"/>
      <c r="T344" s="712"/>
      <c r="U344" s="62"/>
      <c r="V344" s="712"/>
      <c r="W344" s="62"/>
      <c r="X344" s="712"/>
      <c r="Y344" s="191"/>
      <c r="Z344" s="801"/>
      <c r="AA344" s="62"/>
      <c r="AB344" s="712"/>
      <c r="AC344" s="62"/>
      <c r="AD344" s="712"/>
      <c r="AE344" s="62"/>
      <c r="AF344" s="712"/>
      <c r="AG344" s="62"/>
      <c r="AH344" s="712"/>
      <c r="AI344" s="62"/>
      <c r="AJ344" s="712"/>
      <c r="AK344" s="62"/>
      <c r="AL344" s="712"/>
      <c r="AM344" s="62"/>
      <c r="AN344" s="712"/>
      <c r="AO344" s="62"/>
      <c r="AP344" s="712"/>
      <c r="AQ344" s="62"/>
      <c r="AR344" s="712"/>
      <c r="AS344" s="62"/>
      <c r="AT344" s="712"/>
      <c r="AU344" s="62"/>
      <c r="AV344" s="712"/>
      <c r="AW344" s="62"/>
      <c r="AX344" s="712"/>
      <c r="AY344" s="62"/>
      <c r="AZ344" s="712"/>
      <c r="BA344" s="62"/>
      <c r="BB344" s="712"/>
      <c r="BC344" s="62"/>
      <c r="BD344" s="712"/>
      <c r="BE344" s="62"/>
      <c r="BF344" s="712"/>
      <c r="BG344" s="62"/>
      <c r="BH344" s="712"/>
      <c r="BI344" s="62"/>
      <c r="BJ344" s="712"/>
      <c r="BK344" s="62"/>
      <c r="BL344" s="712"/>
      <c r="BM344" s="62"/>
      <c r="BN344" s="712"/>
      <c r="BO344" s="62"/>
      <c r="BP344" s="712"/>
      <c r="BQ344" s="62"/>
      <c r="BR344" s="712"/>
      <c r="BS344" s="62"/>
      <c r="BT344" s="712"/>
      <c r="BU344" s="62"/>
      <c r="BV344" s="712"/>
      <c r="BW344" s="62"/>
      <c r="BX344" s="712"/>
    </row>
    <row r="345" spans="2:76" x14ac:dyDescent="0.45">
      <c r="B345" s="63"/>
      <c r="C345" s="62"/>
      <c r="D345" s="62"/>
      <c r="E345" s="62"/>
      <c r="F345" s="62"/>
      <c r="G345" s="64"/>
      <c r="H345" s="64"/>
      <c r="I345" s="65"/>
      <c r="J345" s="66"/>
      <c r="K345" s="75"/>
      <c r="L345" s="79"/>
      <c r="M345" s="84"/>
      <c r="N345" s="65"/>
      <c r="O345" s="62"/>
      <c r="P345" s="712"/>
      <c r="Q345" s="62"/>
      <c r="R345" s="712"/>
      <c r="S345" s="62"/>
      <c r="T345" s="712"/>
      <c r="U345" s="62"/>
      <c r="V345" s="712"/>
      <c r="W345" s="62"/>
      <c r="X345" s="712"/>
      <c r="Y345" s="191"/>
      <c r="Z345" s="801"/>
      <c r="AA345" s="62"/>
      <c r="AB345" s="712"/>
      <c r="AC345" s="62"/>
      <c r="AD345" s="712"/>
      <c r="AE345" s="62"/>
      <c r="AF345" s="712"/>
      <c r="AG345" s="62"/>
      <c r="AH345" s="712"/>
      <c r="AI345" s="62"/>
      <c r="AJ345" s="712"/>
      <c r="AK345" s="62"/>
      <c r="AL345" s="712"/>
      <c r="AM345" s="62"/>
      <c r="AN345" s="712"/>
      <c r="AO345" s="62"/>
      <c r="AP345" s="712"/>
      <c r="AQ345" s="62"/>
      <c r="AR345" s="712"/>
      <c r="AS345" s="62"/>
      <c r="AT345" s="712"/>
      <c r="AU345" s="62"/>
      <c r="AV345" s="712"/>
      <c r="AW345" s="62"/>
      <c r="AX345" s="712"/>
      <c r="AY345" s="62"/>
      <c r="AZ345" s="712"/>
      <c r="BA345" s="62"/>
      <c r="BB345" s="712"/>
      <c r="BC345" s="62"/>
      <c r="BD345" s="712"/>
      <c r="BE345" s="62"/>
      <c r="BF345" s="712"/>
      <c r="BG345" s="62"/>
      <c r="BH345" s="712"/>
      <c r="BI345" s="62"/>
      <c r="BJ345" s="712"/>
      <c r="BK345" s="62"/>
      <c r="BL345" s="712"/>
      <c r="BM345" s="62"/>
      <c r="BN345" s="712"/>
      <c r="BO345" s="62"/>
      <c r="BP345" s="712"/>
      <c r="BQ345" s="62"/>
      <c r="BR345" s="712"/>
      <c r="BS345" s="62"/>
      <c r="BT345" s="712"/>
      <c r="BU345" s="62"/>
      <c r="BV345" s="712"/>
      <c r="BW345" s="62"/>
      <c r="BX345" s="712"/>
    </row>
    <row r="346" spans="2:76" x14ac:dyDescent="0.45">
      <c r="B346" s="63"/>
      <c r="C346" s="62"/>
      <c r="D346" s="62"/>
      <c r="E346" s="62"/>
      <c r="F346" s="62"/>
      <c r="G346" s="64"/>
      <c r="H346" s="64"/>
      <c r="I346" s="65"/>
      <c r="J346" s="66"/>
      <c r="K346" s="75"/>
      <c r="L346" s="79"/>
      <c r="M346" s="84"/>
      <c r="N346" s="65"/>
      <c r="O346" s="62"/>
      <c r="P346" s="712"/>
      <c r="Q346" s="62"/>
      <c r="R346" s="712"/>
      <c r="S346" s="62"/>
      <c r="T346" s="712"/>
      <c r="U346" s="62"/>
      <c r="V346" s="712"/>
      <c r="W346" s="62"/>
      <c r="X346" s="712"/>
      <c r="Y346" s="191"/>
      <c r="Z346" s="801"/>
      <c r="AA346" s="62"/>
      <c r="AB346" s="712"/>
      <c r="AC346" s="62"/>
      <c r="AD346" s="712"/>
      <c r="AE346" s="62"/>
      <c r="AF346" s="712"/>
      <c r="AG346" s="62"/>
      <c r="AH346" s="712"/>
      <c r="AI346" s="62"/>
      <c r="AJ346" s="712"/>
      <c r="AK346" s="62"/>
      <c r="AL346" s="712"/>
      <c r="AM346" s="62"/>
      <c r="AN346" s="712"/>
      <c r="AO346" s="62"/>
      <c r="AP346" s="712"/>
      <c r="AQ346" s="62"/>
      <c r="AR346" s="712"/>
      <c r="AS346" s="62"/>
      <c r="AT346" s="712"/>
      <c r="AU346" s="62"/>
      <c r="AV346" s="712"/>
      <c r="AW346" s="62"/>
      <c r="AX346" s="712"/>
      <c r="AY346" s="62"/>
      <c r="AZ346" s="712"/>
      <c r="BA346" s="62"/>
      <c r="BB346" s="712"/>
      <c r="BC346" s="62"/>
      <c r="BD346" s="712"/>
      <c r="BE346" s="62"/>
      <c r="BF346" s="712"/>
      <c r="BG346" s="62"/>
      <c r="BH346" s="712"/>
      <c r="BI346" s="62"/>
      <c r="BJ346" s="712"/>
      <c r="BK346" s="62"/>
      <c r="BL346" s="712"/>
      <c r="BM346" s="62"/>
      <c r="BN346" s="712"/>
      <c r="BO346" s="62"/>
      <c r="BP346" s="712"/>
      <c r="BQ346" s="62"/>
      <c r="BR346" s="712"/>
      <c r="BS346" s="62"/>
      <c r="BT346" s="712"/>
      <c r="BU346" s="62"/>
      <c r="BV346" s="712"/>
      <c r="BW346" s="62"/>
      <c r="BX346" s="712"/>
    </row>
    <row r="347" spans="2:76" x14ac:dyDescent="0.45">
      <c r="B347" s="63"/>
      <c r="C347" s="62"/>
      <c r="D347" s="62"/>
      <c r="E347" s="62"/>
      <c r="F347" s="62"/>
      <c r="G347" s="64"/>
      <c r="H347" s="64"/>
      <c r="I347" s="65"/>
      <c r="J347" s="66"/>
      <c r="K347" s="75"/>
      <c r="L347" s="79"/>
      <c r="M347" s="84"/>
      <c r="N347" s="65"/>
      <c r="O347" s="62"/>
      <c r="P347" s="712"/>
      <c r="Q347" s="62"/>
      <c r="R347" s="712"/>
      <c r="S347" s="62"/>
      <c r="T347" s="712"/>
      <c r="U347" s="62"/>
      <c r="V347" s="712"/>
      <c r="W347" s="62"/>
      <c r="X347" s="712"/>
      <c r="Y347" s="191"/>
      <c r="Z347" s="801"/>
      <c r="AA347" s="62"/>
      <c r="AB347" s="712"/>
      <c r="AC347" s="62"/>
      <c r="AD347" s="712"/>
      <c r="AE347" s="62"/>
      <c r="AF347" s="712"/>
      <c r="AG347" s="62"/>
      <c r="AH347" s="712"/>
      <c r="AI347" s="62"/>
      <c r="AJ347" s="712"/>
      <c r="AK347" s="62"/>
      <c r="AL347" s="712"/>
      <c r="AM347" s="62"/>
      <c r="AN347" s="712"/>
      <c r="AO347" s="62"/>
      <c r="AP347" s="712"/>
      <c r="AQ347" s="62"/>
      <c r="AR347" s="712"/>
      <c r="AS347" s="62"/>
      <c r="AT347" s="712"/>
      <c r="AU347" s="62"/>
      <c r="AV347" s="712"/>
      <c r="AW347" s="62"/>
      <c r="AX347" s="712"/>
      <c r="AY347" s="62"/>
      <c r="AZ347" s="712"/>
      <c r="BA347" s="62"/>
      <c r="BB347" s="712"/>
      <c r="BC347" s="62"/>
      <c r="BD347" s="712"/>
      <c r="BE347" s="62"/>
      <c r="BF347" s="712"/>
      <c r="BG347" s="62"/>
      <c r="BH347" s="712"/>
      <c r="BI347" s="62"/>
      <c r="BJ347" s="712"/>
      <c r="BK347" s="62"/>
      <c r="BL347" s="712"/>
      <c r="BM347" s="62"/>
      <c r="BN347" s="712"/>
      <c r="BO347" s="62"/>
      <c r="BP347" s="712"/>
      <c r="BQ347" s="62"/>
      <c r="BR347" s="712"/>
      <c r="BS347" s="62"/>
      <c r="BT347" s="712"/>
      <c r="BU347" s="62"/>
      <c r="BV347" s="712"/>
      <c r="BW347" s="62"/>
      <c r="BX347" s="712"/>
    </row>
    <row r="348" spans="2:76" x14ac:dyDescent="0.45">
      <c r="B348" s="63"/>
      <c r="C348" s="62"/>
      <c r="D348" s="62"/>
      <c r="E348" s="62"/>
      <c r="F348" s="62"/>
      <c r="G348" s="64"/>
      <c r="H348" s="64"/>
      <c r="I348" s="65"/>
      <c r="J348" s="66"/>
      <c r="K348" s="75"/>
      <c r="L348" s="79"/>
      <c r="M348" s="84"/>
      <c r="N348" s="65"/>
      <c r="O348" s="62"/>
      <c r="P348" s="712"/>
      <c r="Q348" s="62"/>
      <c r="R348" s="712"/>
      <c r="S348" s="62"/>
      <c r="T348" s="712"/>
      <c r="U348" s="62"/>
      <c r="V348" s="712"/>
      <c r="W348" s="62"/>
      <c r="X348" s="712"/>
      <c r="Y348" s="191"/>
      <c r="Z348" s="801"/>
      <c r="AA348" s="62"/>
      <c r="AB348" s="712"/>
      <c r="AC348" s="62"/>
      <c r="AD348" s="712"/>
      <c r="AE348" s="62"/>
      <c r="AF348" s="712"/>
      <c r="AG348" s="62"/>
      <c r="AH348" s="712"/>
      <c r="AI348" s="62"/>
      <c r="AJ348" s="712"/>
      <c r="AK348" s="62"/>
      <c r="AL348" s="712"/>
      <c r="AM348" s="62"/>
      <c r="AN348" s="712"/>
      <c r="AO348" s="62"/>
      <c r="AP348" s="712"/>
      <c r="AQ348" s="62"/>
      <c r="AR348" s="712"/>
      <c r="AS348" s="62"/>
      <c r="AT348" s="712"/>
      <c r="AU348" s="62"/>
      <c r="AV348" s="712"/>
      <c r="AW348" s="62"/>
      <c r="AX348" s="712"/>
      <c r="AY348" s="62"/>
      <c r="AZ348" s="712"/>
      <c r="BA348" s="62"/>
      <c r="BB348" s="712"/>
      <c r="BC348" s="62"/>
      <c r="BD348" s="712"/>
      <c r="BE348" s="62"/>
      <c r="BF348" s="712"/>
      <c r="BG348" s="62"/>
      <c r="BH348" s="712"/>
      <c r="BI348" s="62"/>
      <c r="BJ348" s="712"/>
      <c r="BK348" s="62"/>
      <c r="BL348" s="712"/>
      <c r="BM348" s="62"/>
      <c r="BN348" s="712"/>
      <c r="BO348" s="62"/>
      <c r="BP348" s="712"/>
      <c r="BQ348" s="62"/>
      <c r="BR348" s="712"/>
      <c r="BS348" s="62"/>
      <c r="BT348" s="712"/>
      <c r="BU348" s="62"/>
      <c r="BV348" s="712"/>
      <c r="BW348" s="62"/>
      <c r="BX348" s="712"/>
    </row>
    <row r="349" spans="2:76" x14ac:dyDescent="0.45">
      <c r="B349" s="63"/>
      <c r="C349" s="62"/>
      <c r="D349" s="62"/>
      <c r="E349" s="62"/>
      <c r="F349" s="62"/>
      <c r="G349" s="64"/>
      <c r="H349" s="64"/>
      <c r="I349" s="65"/>
      <c r="J349" s="66"/>
      <c r="K349" s="75"/>
      <c r="L349" s="79"/>
      <c r="M349" s="84"/>
      <c r="N349" s="65"/>
      <c r="O349" s="62"/>
      <c r="P349" s="712"/>
      <c r="Q349" s="62"/>
      <c r="R349" s="712"/>
      <c r="S349" s="62"/>
      <c r="T349" s="712"/>
      <c r="U349" s="62"/>
      <c r="V349" s="712"/>
      <c r="W349" s="62"/>
      <c r="X349" s="712"/>
      <c r="Y349" s="191"/>
      <c r="Z349" s="801"/>
      <c r="AA349" s="62"/>
      <c r="AB349" s="712"/>
      <c r="AC349" s="62"/>
      <c r="AD349" s="712"/>
      <c r="AE349" s="62"/>
      <c r="AF349" s="712"/>
      <c r="AG349" s="62"/>
      <c r="AH349" s="712"/>
      <c r="AI349" s="62"/>
      <c r="AJ349" s="712"/>
      <c r="AK349" s="62"/>
      <c r="AL349" s="712"/>
      <c r="AM349" s="62"/>
      <c r="AN349" s="712"/>
      <c r="AO349" s="62"/>
      <c r="AP349" s="712"/>
      <c r="AQ349" s="62"/>
      <c r="AR349" s="712"/>
      <c r="AS349" s="62"/>
      <c r="AT349" s="712"/>
      <c r="AU349" s="62"/>
      <c r="AV349" s="712"/>
      <c r="AW349" s="62"/>
      <c r="AX349" s="712"/>
      <c r="AY349" s="62"/>
      <c r="AZ349" s="712"/>
      <c r="BA349" s="62"/>
      <c r="BB349" s="712"/>
      <c r="BC349" s="62"/>
      <c r="BD349" s="712"/>
      <c r="BE349" s="62"/>
      <c r="BF349" s="712"/>
      <c r="BG349" s="62"/>
      <c r="BH349" s="712"/>
      <c r="BI349" s="62"/>
      <c r="BJ349" s="712"/>
      <c r="BK349" s="62"/>
      <c r="BL349" s="712"/>
      <c r="BM349" s="62"/>
      <c r="BN349" s="712"/>
      <c r="BO349" s="62"/>
      <c r="BP349" s="712"/>
      <c r="BQ349" s="62"/>
      <c r="BR349" s="712"/>
      <c r="BS349" s="62"/>
      <c r="BT349" s="712"/>
      <c r="BU349" s="62"/>
      <c r="BV349" s="712"/>
      <c r="BW349" s="62"/>
      <c r="BX349" s="712"/>
    </row>
    <row r="350" spans="2:76" x14ac:dyDescent="0.45">
      <c r="B350" s="63"/>
      <c r="C350" s="62"/>
      <c r="D350" s="62"/>
      <c r="E350" s="62"/>
      <c r="F350" s="62"/>
      <c r="G350" s="64"/>
      <c r="H350" s="64"/>
      <c r="I350" s="65"/>
      <c r="J350" s="66"/>
      <c r="K350" s="75"/>
      <c r="L350" s="79"/>
      <c r="M350" s="84"/>
      <c r="N350" s="65"/>
      <c r="O350" s="62"/>
      <c r="P350" s="712"/>
      <c r="Q350" s="62"/>
      <c r="R350" s="712"/>
      <c r="S350" s="62"/>
      <c r="T350" s="712"/>
      <c r="U350" s="62"/>
      <c r="V350" s="712"/>
      <c r="W350" s="62"/>
      <c r="X350" s="712"/>
      <c r="Y350" s="191"/>
      <c r="Z350" s="801"/>
      <c r="AA350" s="62"/>
      <c r="AB350" s="712"/>
      <c r="AC350" s="62"/>
      <c r="AD350" s="712"/>
      <c r="AE350" s="62"/>
      <c r="AF350" s="712"/>
      <c r="AG350" s="62"/>
      <c r="AH350" s="712"/>
      <c r="AI350" s="62"/>
      <c r="AJ350" s="712"/>
      <c r="AK350" s="62"/>
      <c r="AL350" s="712"/>
      <c r="AM350" s="62"/>
      <c r="AN350" s="712"/>
      <c r="AO350" s="62"/>
      <c r="AP350" s="712"/>
      <c r="AQ350" s="62"/>
      <c r="AR350" s="712"/>
      <c r="AS350" s="62"/>
      <c r="AT350" s="712"/>
      <c r="AU350" s="62"/>
      <c r="AV350" s="712"/>
      <c r="AW350" s="62"/>
      <c r="AX350" s="712"/>
      <c r="AY350" s="62"/>
      <c r="AZ350" s="712"/>
      <c r="BA350" s="62"/>
      <c r="BB350" s="712"/>
      <c r="BC350" s="62"/>
      <c r="BD350" s="712"/>
      <c r="BE350" s="62"/>
      <c r="BF350" s="712"/>
      <c r="BG350" s="62"/>
      <c r="BH350" s="712"/>
      <c r="BI350" s="62"/>
      <c r="BJ350" s="712"/>
      <c r="BK350" s="62"/>
      <c r="BL350" s="712"/>
      <c r="BM350" s="62"/>
      <c r="BN350" s="712"/>
      <c r="BO350" s="62"/>
      <c r="BP350" s="712"/>
      <c r="BQ350" s="62"/>
      <c r="BR350" s="712"/>
      <c r="BS350" s="62"/>
      <c r="BT350" s="712"/>
      <c r="BU350" s="62"/>
      <c r="BV350" s="712"/>
      <c r="BW350" s="62"/>
      <c r="BX350" s="712"/>
    </row>
    <row r="351" spans="2:76" x14ac:dyDescent="0.45">
      <c r="B351" s="63"/>
      <c r="C351" s="62"/>
      <c r="D351" s="62"/>
      <c r="E351" s="62"/>
      <c r="F351" s="62"/>
      <c r="G351" s="64"/>
      <c r="H351" s="64"/>
      <c r="I351" s="65"/>
      <c r="J351" s="66"/>
      <c r="K351" s="75"/>
      <c r="L351" s="79"/>
      <c r="M351" s="84"/>
      <c r="N351" s="65"/>
      <c r="O351" s="62"/>
      <c r="P351" s="712"/>
      <c r="Q351" s="62"/>
      <c r="R351" s="712"/>
      <c r="S351" s="62"/>
      <c r="T351" s="712"/>
      <c r="U351" s="62"/>
      <c r="V351" s="712"/>
      <c r="W351" s="62"/>
      <c r="X351" s="712"/>
      <c r="Y351" s="191"/>
      <c r="Z351" s="801"/>
      <c r="AA351" s="62"/>
      <c r="AB351" s="712"/>
      <c r="AC351" s="62"/>
      <c r="AD351" s="712"/>
      <c r="AE351" s="62"/>
      <c r="AF351" s="712"/>
      <c r="AG351" s="62"/>
      <c r="AH351" s="712"/>
      <c r="AI351" s="62"/>
      <c r="AJ351" s="712"/>
      <c r="AK351" s="62"/>
      <c r="AL351" s="712"/>
      <c r="AM351" s="62"/>
      <c r="AN351" s="712"/>
      <c r="AO351" s="62"/>
      <c r="AP351" s="712"/>
      <c r="AQ351" s="62"/>
      <c r="AR351" s="712"/>
      <c r="AS351" s="62"/>
      <c r="AT351" s="712"/>
      <c r="AU351" s="62"/>
      <c r="AV351" s="712"/>
      <c r="AW351" s="62"/>
      <c r="AX351" s="712"/>
      <c r="AY351" s="62"/>
      <c r="AZ351" s="712"/>
      <c r="BA351" s="62"/>
      <c r="BB351" s="712"/>
      <c r="BC351" s="62"/>
      <c r="BD351" s="712"/>
      <c r="BE351" s="62"/>
      <c r="BF351" s="712"/>
      <c r="BG351" s="62"/>
      <c r="BH351" s="712"/>
      <c r="BI351" s="62"/>
      <c r="BJ351" s="712"/>
      <c r="BK351" s="62"/>
      <c r="BL351" s="712"/>
      <c r="BM351" s="62"/>
      <c r="BN351" s="712"/>
      <c r="BO351" s="62"/>
      <c r="BP351" s="712"/>
      <c r="BQ351" s="62"/>
      <c r="BR351" s="712"/>
      <c r="BS351" s="62"/>
      <c r="BT351" s="712"/>
      <c r="BU351" s="62"/>
      <c r="BV351" s="712"/>
      <c r="BW351" s="62"/>
      <c r="BX351" s="712"/>
    </row>
    <row r="352" spans="2:76" x14ac:dyDescent="0.45">
      <c r="B352" s="63"/>
      <c r="C352" s="62"/>
      <c r="D352" s="62"/>
      <c r="E352" s="62"/>
      <c r="F352" s="62"/>
      <c r="G352" s="64"/>
      <c r="H352" s="64"/>
      <c r="I352" s="65"/>
      <c r="J352" s="66"/>
      <c r="K352" s="75"/>
      <c r="L352" s="79"/>
      <c r="M352" s="84"/>
      <c r="N352" s="65"/>
      <c r="O352" s="62"/>
      <c r="P352" s="712"/>
      <c r="Q352" s="62"/>
      <c r="R352" s="712"/>
      <c r="S352" s="62"/>
      <c r="T352" s="712"/>
      <c r="U352" s="62"/>
      <c r="V352" s="712"/>
      <c r="W352" s="62"/>
      <c r="X352" s="712"/>
      <c r="Y352" s="191"/>
      <c r="Z352" s="801"/>
      <c r="AA352" s="62"/>
      <c r="AB352" s="712"/>
      <c r="AC352" s="62"/>
      <c r="AD352" s="712"/>
      <c r="AE352" s="62"/>
      <c r="AF352" s="712"/>
      <c r="AG352" s="62"/>
      <c r="AH352" s="712"/>
      <c r="AI352" s="62"/>
      <c r="AJ352" s="712"/>
      <c r="AK352" s="62"/>
      <c r="AL352" s="712"/>
      <c r="AM352" s="62"/>
      <c r="AN352" s="712"/>
      <c r="AO352" s="62"/>
      <c r="AP352" s="712"/>
      <c r="AQ352" s="62"/>
      <c r="AR352" s="712"/>
      <c r="AS352" s="62"/>
      <c r="AT352" s="712"/>
      <c r="AU352" s="62"/>
      <c r="AV352" s="712"/>
      <c r="AW352" s="62"/>
      <c r="AX352" s="712"/>
      <c r="AY352" s="62"/>
      <c r="AZ352" s="712"/>
      <c r="BA352" s="62"/>
      <c r="BB352" s="712"/>
      <c r="BC352" s="62"/>
      <c r="BD352" s="712"/>
      <c r="BE352" s="62"/>
      <c r="BF352" s="712"/>
      <c r="BG352" s="62"/>
      <c r="BH352" s="712"/>
      <c r="BI352" s="62"/>
      <c r="BJ352" s="712"/>
      <c r="BK352" s="62"/>
      <c r="BL352" s="712"/>
      <c r="BM352" s="62"/>
      <c r="BN352" s="712"/>
      <c r="BO352" s="62"/>
      <c r="BP352" s="712"/>
      <c r="BQ352" s="62"/>
      <c r="BR352" s="712"/>
      <c r="BS352" s="62"/>
      <c r="BT352" s="712"/>
      <c r="BU352" s="62"/>
      <c r="BV352" s="712"/>
      <c r="BW352" s="62"/>
      <c r="BX352" s="712"/>
    </row>
    <row r="353" spans="2:76" x14ac:dyDescent="0.45">
      <c r="B353" s="63"/>
      <c r="C353" s="62"/>
      <c r="D353" s="62"/>
      <c r="E353" s="62"/>
      <c r="F353" s="62"/>
      <c r="G353" s="64"/>
      <c r="H353" s="64"/>
      <c r="I353" s="65"/>
      <c r="J353" s="66"/>
      <c r="K353" s="75"/>
      <c r="L353" s="79"/>
      <c r="M353" s="84"/>
      <c r="N353" s="65"/>
      <c r="O353" s="62"/>
      <c r="P353" s="712"/>
      <c r="Q353" s="62"/>
      <c r="R353" s="712"/>
      <c r="S353" s="62"/>
      <c r="T353" s="712"/>
      <c r="U353" s="62"/>
      <c r="V353" s="712"/>
      <c r="W353" s="62"/>
      <c r="X353" s="712"/>
      <c r="Y353" s="191"/>
      <c r="Z353" s="801"/>
      <c r="AA353" s="62"/>
      <c r="AB353" s="712"/>
      <c r="AC353" s="62"/>
      <c r="AD353" s="712"/>
      <c r="AE353" s="62"/>
      <c r="AF353" s="712"/>
      <c r="AG353" s="62"/>
      <c r="AH353" s="712"/>
      <c r="AI353" s="62"/>
      <c r="AJ353" s="712"/>
      <c r="AK353" s="62"/>
      <c r="AL353" s="712"/>
      <c r="AM353" s="62"/>
      <c r="AN353" s="712"/>
      <c r="AO353" s="62"/>
      <c r="AP353" s="712"/>
      <c r="AQ353" s="62"/>
      <c r="AR353" s="712"/>
      <c r="AS353" s="62"/>
      <c r="AT353" s="712"/>
      <c r="AU353" s="62"/>
      <c r="AV353" s="712"/>
      <c r="AW353" s="62"/>
      <c r="AX353" s="712"/>
      <c r="AY353" s="62"/>
      <c r="AZ353" s="712"/>
      <c r="BA353" s="62"/>
      <c r="BB353" s="712"/>
      <c r="BC353" s="62"/>
      <c r="BD353" s="712"/>
      <c r="BE353" s="62"/>
      <c r="BF353" s="712"/>
      <c r="BG353" s="62"/>
      <c r="BH353" s="712"/>
      <c r="BI353" s="62"/>
      <c r="BJ353" s="712"/>
      <c r="BK353" s="62"/>
      <c r="BL353" s="712"/>
      <c r="BM353" s="62"/>
      <c r="BN353" s="712"/>
      <c r="BO353" s="62"/>
      <c r="BP353" s="712"/>
      <c r="BQ353" s="62"/>
      <c r="BR353" s="712"/>
      <c r="BS353" s="62"/>
      <c r="BT353" s="712"/>
      <c r="BU353" s="62"/>
      <c r="BV353" s="712"/>
      <c r="BW353" s="62"/>
      <c r="BX353" s="712"/>
    </row>
    <row r="354" spans="2:76" x14ac:dyDescent="0.45">
      <c r="B354" s="63"/>
      <c r="C354" s="62"/>
      <c r="D354" s="62"/>
      <c r="E354" s="62"/>
      <c r="F354" s="62"/>
      <c r="G354" s="64"/>
      <c r="H354" s="64"/>
      <c r="I354" s="65"/>
      <c r="J354" s="66"/>
      <c r="K354" s="75"/>
      <c r="L354" s="79"/>
      <c r="M354" s="84"/>
      <c r="N354" s="65"/>
      <c r="O354" s="62"/>
      <c r="P354" s="712"/>
      <c r="Q354" s="62"/>
      <c r="R354" s="712"/>
      <c r="S354" s="62"/>
      <c r="T354" s="712"/>
      <c r="U354" s="62"/>
      <c r="V354" s="712"/>
      <c r="W354" s="62"/>
      <c r="X354" s="712"/>
      <c r="Y354" s="191"/>
      <c r="Z354" s="801"/>
      <c r="AA354" s="62"/>
      <c r="AB354" s="712"/>
      <c r="AC354" s="62"/>
      <c r="AD354" s="712"/>
      <c r="AE354" s="62"/>
      <c r="AF354" s="712"/>
      <c r="AG354" s="62"/>
      <c r="AH354" s="712"/>
      <c r="AI354" s="62"/>
      <c r="AJ354" s="712"/>
      <c r="AK354" s="62"/>
      <c r="AL354" s="712"/>
      <c r="AM354" s="62"/>
      <c r="AN354" s="712"/>
      <c r="AO354" s="62"/>
      <c r="AP354" s="712"/>
      <c r="AQ354" s="62"/>
      <c r="AR354" s="712"/>
      <c r="AS354" s="62"/>
      <c r="AT354" s="712"/>
      <c r="AU354" s="62"/>
      <c r="AV354" s="712"/>
      <c r="AW354" s="62"/>
      <c r="AX354" s="712"/>
      <c r="AY354" s="62"/>
      <c r="AZ354" s="712"/>
      <c r="BA354" s="62"/>
      <c r="BB354" s="712"/>
      <c r="BC354" s="62"/>
      <c r="BD354" s="712"/>
      <c r="BE354" s="62"/>
      <c r="BF354" s="712"/>
      <c r="BG354" s="62"/>
      <c r="BH354" s="712"/>
      <c r="BI354" s="62"/>
      <c r="BJ354" s="712"/>
      <c r="BK354" s="62"/>
      <c r="BL354" s="712"/>
      <c r="BM354" s="62"/>
      <c r="BN354" s="712"/>
      <c r="BO354" s="62"/>
      <c r="BP354" s="712"/>
      <c r="BQ354" s="62"/>
      <c r="BR354" s="712"/>
      <c r="BS354" s="62"/>
      <c r="BT354" s="712"/>
      <c r="BU354" s="62"/>
      <c r="BV354" s="712"/>
      <c r="BW354" s="62"/>
      <c r="BX354" s="712"/>
    </row>
    <row r="355" spans="2:76" x14ac:dyDescent="0.45">
      <c r="B355" s="63"/>
      <c r="C355" s="62"/>
      <c r="D355" s="62"/>
      <c r="E355" s="62"/>
      <c r="F355" s="62"/>
      <c r="G355" s="64"/>
      <c r="H355" s="64"/>
      <c r="I355" s="65"/>
      <c r="J355" s="66"/>
      <c r="K355" s="75"/>
      <c r="L355" s="79"/>
      <c r="M355" s="84"/>
      <c r="N355" s="65"/>
      <c r="O355" s="62"/>
      <c r="P355" s="712"/>
      <c r="Q355" s="62"/>
      <c r="R355" s="712"/>
      <c r="S355" s="62"/>
      <c r="T355" s="712"/>
      <c r="U355" s="62"/>
      <c r="V355" s="712"/>
      <c r="W355" s="62"/>
      <c r="X355" s="712"/>
      <c r="Y355" s="191"/>
      <c r="Z355" s="801"/>
      <c r="AA355" s="62"/>
      <c r="AB355" s="712"/>
      <c r="AC355" s="62"/>
      <c r="AD355" s="712"/>
      <c r="AE355" s="62"/>
      <c r="AF355" s="712"/>
      <c r="AG355" s="62"/>
      <c r="AH355" s="712"/>
      <c r="AI355" s="62"/>
      <c r="AJ355" s="712"/>
      <c r="AK355" s="62"/>
      <c r="AL355" s="712"/>
      <c r="AM355" s="62"/>
      <c r="AN355" s="712"/>
      <c r="AO355" s="62"/>
      <c r="AP355" s="712"/>
      <c r="AQ355" s="62"/>
      <c r="AR355" s="712"/>
      <c r="AS355" s="62"/>
      <c r="AT355" s="712"/>
      <c r="AU355" s="62"/>
      <c r="AV355" s="712"/>
      <c r="AW355" s="62"/>
      <c r="AX355" s="712"/>
      <c r="AY355" s="62"/>
      <c r="AZ355" s="712"/>
      <c r="BA355" s="62"/>
      <c r="BB355" s="712"/>
      <c r="BC355" s="62"/>
      <c r="BD355" s="712"/>
      <c r="BE355" s="62"/>
      <c r="BF355" s="712"/>
      <c r="BG355" s="62"/>
      <c r="BH355" s="712"/>
      <c r="BI355" s="62"/>
      <c r="BJ355" s="712"/>
      <c r="BK355" s="62"/>
      <c r="BL355" s="712"/>
      <c r="BM355" s="62"/>
      <c r="BN355" s="712"/>
      <c r="BO355" s="62"/>
      <c r="BP355" s="712"/>
      <c r="BQ355" s="62"/>
      <c r="BR355" s="712"/>
      <c r="BS355" s="62"/>
      <c r="BT355" s="712"/>
      <c r="BU355" s="62"/>
      <c r="BV355" s="712"/>
      <c r="BW355" s="62"/>
      <c r="BX355" s="712"/>
    </row>
    <row r="356" spans="2:76" x14ac:dyDescent="0.45">
      <c r="B356" s="63"/>
      <c r="C356" s="62"/>
      <c r="D356" s="62"/>
      <c r="E356" s="62"/>
      <c r="F356" s="62"/>
      <c r="G356" s="64"/>
      <c r="H356" s="64"/>
      <c r="I356" s="65"/>
      <c r="J356" s="66"/>
      <c r="K356" s="75"/>
      <c r="L356" s="79"/>
      <c r="M356" s="84"/>
      <c r="N356" s="65"/>
      <c r="O356" s="62"/>
      <c r="P356" s="712"/>
      <c r="Q356" s="62"/>
      <c r="R356" s="712"/>
      <c r="S356" s="62"/>
      <c r="T356" s="712"/>
      <c r="U356" s="62"/>
      <c r="V356" s="712"/>
      <c r="W356" s="62"/>
      <c r="X356" s="712"/>
      <c r="Y356" s="191"/>
      <c r="Z356" s="801"/>
      <c r="AA356" s="62"/>
      <c r="AB356" s="712"/>
      <c r="AC356" s="62"/>
      <c r="AD356" s="712"/>
      <c r="AE356" s="62"/>
      <c r="AF356" s="712"/>
      <c r="AG356" s="62"/>
      <c r="AH356" s="712"/>
      <c r="AI356" s="62"/>
      <c r="AJ356" s="712"/>
      <c r="AK356" s="62"/>
      <c r="AL356" s="712"/>
      <c r="AM356" s="62"/>
      <c r="AN356" s="712"/>
      <c r="AO356" s="62"/>
      <c r="AP356" s="712"/>
      <c r="AQ356" s="62"/>
      <c r="AR356" s="712"/>
      <c r="AS356" s="62"/>
      <c r="AT356" s="712"/>
      <c r="AU356" s="62"/>
      <c r="AV356" s="712"/>
      <c r="AW356" s="62"/>
      <c r="AX356" s="712"/>
      <c r="AY356" s="62"/>
      <c r="AZ356" s="712"/>
      <c r="BA356" s="62"/>
      <c r="BB356" s="712"/>
      <c r="BC356" s="62"/>
      <c r="BD356" s="712"/>
      <c r="BE356" s="62"/>
      <c r="BF356" s="712"/>
      <c r="BG356" s="62"/>
      <c r="BH356" s="712"/>
      <c r="BI356" s="62"/>
      <c r="BJ356" s="712"/>
      <c r="BK356" s="62"/>
      <c r="BL356" s="712"/>
      <c r="BM356" s="62"/>
      <c r="BN356" s="712"/>
      <c r="BO356" s="62"/>
      <c r="BP356" s="712"/>
      <c r="BQ356" s="62"/>
      <c r="BR356" s="712"/>
      <c r="BS356" s="62"/>
      <c r="BT356" s="712"/>
      <c r="BU356" s="62"/>
      <c r="BV356" s="712"/>
      <c r="BW356" s="62"/>
      <c r="BX356" s="712"/>
    </row>
    <row r="357" spans="2:76" x14ac:dyDescent="0.45">
      <c r="B357" s="63"/>
      <c r="C357" s="62"/>
      <c r="D357" s="62"/>
      <c r="E357" s="62"/>
      <c r="F357" s="62"/>
      <c r="G357" s="64"/>
      <c r="H357" s="64"/>
      <c r="I357" s="65"/>
      <c r="J357" s="66"/>
      <c r="K357" s="75"/>
      <c r="L357" s="79"/>
      <c r="M357" s="84"/>
      <c r="N357" s="65"/>
      <c r="O357" s="62"/>
      <c r="P357" s="712"/>
      <c r="Q357" s="62"/>
      <c r="R357" s="712"/>
      <c r="S357" s="62"/>
      <c r="T357" s="712"/>
      <c r="U357" s="62"/>
      <c r="V357" s="712"/>
      <c r="W357" s="62"/>
      <c r="X357" s="712"/>
      <c r="Y357" s="191"/>
      <c r="Z357" s="801"/>
      <c r="AA357" s="62"/>
      <c r="AB357" s="712"/>
      <c r="AC357" s="62"/>
      <c r="AD357" s="712"/>
      <c r="AE357" s="62"/>
      <c r="AF357" s="712"/>
      <c r="AG357" s="62"/>
      <c r="AH357" s="712"/>
      <c r="AI357" s="62"/>
      <c r="AJ357" s="712"/>
      <c r="AK357" s="62"/>
      <c r="AL357" s="712"/>
      <c r="AM357" s="62"/>
      <c r="AN357" s="712"/>
      <c r="AO357" s="62"/>
      <c r="AP357" s="712"/>
      <c r="AQ357" s="62"/>
      <c r="AR357" s="712"/>
      <c r="AS357" s="62"/>
      <c r="AT357" s="712"/>
      <c r="AU357" s="62"/>
      <c r="AV357" s="712"/>
      <c r="AW357" s="62"/>
      <c r="AX357" s="712"/>
      <c r="AY357" s="62"/>
      <c r="AZ357" s="712"/>
      <c r="BA357" s="62"/>
      <c r="BB357" s="712"/>
      <c r="BC357" s="62"/>
      <c r="BD357" s="712"/>
      <c r="BE357" s="62"/>
      <c r="BF357" s="712"/>
      <c r="BG357" s="62"/>
      <c r="BH357" s="712"/>
      <c r="BI357" s="62"/>
      <c r="BJ357" s="712"/>
      <c r="BK357" s="62"/>
      <c r="BL357" s="712"/>
      <c r="BM357" s="62"/>
      <c r="BN357" s="712"/>
      <c r="BO357" s="62"/>
      <c r="BP357" s="712"/>
      <c r="BQ357" s="62"/>
      <c r="BR357" s="712"/>
      <c r="BS357" s="62"/>
      <c r="BT357" s="712"/>
      <c r="BU357" s="62"/>
      <c r="BV357" s="712"/>
      <c r="BW357" s="62"/>
      <c r="BX357" s="712"/>
    </row>
    <row r="358" spans="2:76" x14ac:dyDescent="0.45">
      <c r="B358" s="63"/>
      <c r="C358" s="62"/>
      <c r="D358" s="62"/>
      <c r="E358" s="62"/>
      <c r="F358" s="62"/>
      <c r="G358" s="64"/>
      <c r="H358" s="64"/>
      <c r="I358" s="65"/>
      <c r="J358" s="66"/>
      <c r="K358" s="75"/>
      <c r="L358" s="79"/>
      <c r="M358" s="84"/>
      <c r="N358" s="65"/>
      <c r="O358" s="62"/>
      <c r="P358" s="712"/>
      <c r="Q358" s="62"/>
      <c r="R358" s="712"/>
      <c r="S358" s="62"/>
      <c r="T358" s="712"/>
      <c r="U358" s="62"/>
      <c r="V358" s="712"/>
      <c r="W358" s="62"/>
      <c r="X358" s="712"/>
      <c r="Y358" s="191"/>
      <c r="Z358" s="801"/>
      <c r="AA358" s="62"/>
      <c r="AB358" s="712"/>
      <c r="AC358" s="62"/>
      <c r="AD358" s="712"/>
      <c r="AE358" s="62"/>
      <c r="AF358" s="712"/>
      <c r="AG358" s="62"/>
      <c r="AH358" s="712"/>
      <c r="AI358" s="62"/>
      <c r="AJ358" s="712"/>
      <c r="AK358" s="62"/>
      <c r="AL358" s="712"/>
      <c r="AM358" s="62"/>
      <c r="AN358" s="712"/>
      <c r="AO358" s="62"/>
      <c r="AP358" s="712"/>
      <c r="AQ358" s="62"/>
      <c r="AR358" s="712"/>
      <c r="AS358" s="62"/>
      <c r="AT358" s="712"/>
      <c r="AU358" s="62"/>
      <c r="AV358" s="712"/>
      <c r="AW358" s="62"/>
      <c r="AX358" s="712"/>
      <c r="AY358" s="62"/>
      <c r="AZ358" s="712"/>
      <c r="BA358" s="62"/>
      <c r="BB358" s="712"/>
      <c r="BC358" s="62"/>
      <c r="BD358" s="712"/>
      <c r="BE358" s="62"/>
      <c r="BF358" s="712"/>
      <c r="BG358" s="62"/>
      <c r="BH358" s="712"/>
      <c r="BI358" s="62"/>
      <c r="BJ358" s="712"/>
      <c r="BK358" s="62"/>
      <c r="BL358" s="712"/>
      <c r="BM358" s="62"/>
      <c r="BN358" s="712"/>
      <c r="BO358" s="62"/>
      <c r="BP358" s="712"/>
      <c r="BQ358" s="62"/>
      <c r="BR358" s="712"/>
      <c r="BS358" s="62"/>
      <c r="BT358" s="712"/>
      <c r="BU358" s="62"/>
      <c r="BV358" s="712"/>
      <c r="BW358" s="62"/>
      <c r="BX358" s="712"/>
    </row>
    <row r="359" spans="2:76" x14ac:dyDescent="0.45">
      <c r="B359" s="63"/>
      <c r="C359" s="62"/>
      <c r="D359" s="62"/>
      <c r="E359" s="62"/>
      <c r="F359" s="62"/>
      <c r="G359" s="64"/>
      <c r="H359" s="64"/>
      <c r="I359" s="65"/>
      <c r="J359" s="66"/>
      <c r="K359" s="75"/>
      <c r="L359" s="79"/>
      <c r="M359" s="84"/>
      <c r="N359" s="65"/>
      <c r="O359" s="62"/>
      <c r="P359" s="712"/>
      <c r="Q359" s="62"/>
      <c r="R359" s="712"/>
      <c r="S359" s="62"/>
      <c r="T359" s="712"/>
      <c r="U359" s="62"/>
      <c r="V359" s="712"/>
      <c r="W359" s="62"/>
      <c r="X359" s="712"/>
      <c r="Y359" s="191"/>
      <c r="Z359" s="801"/>
      <c r="AA359" s="62"/>
      <c r="AB359" s="712"/>
      <c r="AC359" s="62"/>
      <c r="AD359" s="712"/>
      <c r="AE359" s="62"/>
      <c r="AF359" s="712"/>
      <c r="AG359" s="62"/>
      <c r="AH359" s="712"/>
      <c r="AI359" s="62"/>
      <c r="AJ359" s="712"/>
      <c r="AK359" s="62"/>
      <c r="AL359" s="712"/>
      <c r="AM359" s="62"/>
      <c r="AN359" s="712"/>
      <c r="AO359" s="62"/>
      <c r="AP359" s="712"/>
      <c r="AQ359" s="62"/>
      <c r="AR359" s="712"/>
      <c r="AS359" s="62"/>
      <c r="AT359" s="712"/>
      <c r="AU359" s="62"/>
      <c r="AV359" s="712"/>
      <c r="AW359" s="62"/>
      <c r="AX359" s="712"/>
      <c r="AY359" s="62"/>
      <c r="AZ359" s="712"/>
      <c r="BA359" s="62"/>
      <c r="BB359" s="712"/>
      <c r="BC359" s="62"/>
      <c r="BD359" s="712"/>
      <c r="BE359" s="62"/>
      <c r="BF359" s="712"/>
      <c r="BG359" s="62"/>
      <c r="BH359" s="712"/>
      <c r="BI359" s="62"/>
      <c r="BJ359" s="712"/>
      <c r="BK359" s="62"/>
      <c r="BL359" s="712"/>
      <c r="BM359" s="62"/>
      <c r="BN359" s="712"/>
      <c r="BO359" s="62"/>
      <c r="BP359" s="712"/>
      <c r="BQ359" s="62"/>
      <c r="BR359" s="712"/>
      <c r="BS359" s="62"/>
      <c r="BT359" s="712"/>
      <c r="BU359" s="62"/>
      <c r="BV359" s="712"/>
      <c r="BW359" s="62"/>
      <c r="BX359" s="712"/>
    </row>
    <row r="360" spans="2:76" x14ac:dyDescent="0.45">
      <c r="B360" s="63"/>
      <c r="C360" s="62"/>
      <c r="D360" s="62"/>
      <c r="E360" s="62"/>
      <c r="F360" s="62"/>
      <c r="G360" s="64"/>
      <c r="H360" s="64"/>
      <c r="I360" s="65"/>
      <c r="J360" s="66"/>
      <c r="K360" s="75"/>
      <c r="L360" s="79"/>
      <c r="M360" s="84"/>
      <c r="N360" s="65"/>
      <c r="O360" s="62"/>
      <c r="P360" s="712"/>
      <c r="Q360" s="62"/>
      <c r="R360" s="712"/>
      <c r="S360" s="62"/>
      <c r="T360" s="712"/>
      <c r="U360" s="62"/>
      <c r="V360" s="712"/>
      <c r="W360" s="62"/>
      <c r="X360" s="712"/>
      <c r="Y360" s="191"/>
      <c r="Z360" s="801"/>
      <c r="AA360" s="62"/>
      <c r="AB360" s="712"/>
      <c r="AC360" s="62"/>
      <c r="AD360" s="712"/>
      <c r="AE360" s="62"/>
      <c r="AF360" s="712"/>
      <c r="AG360" s="62"/>
      <c r="AH360" s="712"/>
      <c r="AI360" s="62"/>
      <c r="AJ360" s="712"/>
      <c r="AK360" s="62"/>
      <c r="AL360" s="712"/>
      <c r="AM360" s="62"/>
      <c r="AN360" s="712"/>
      <c r="AO360" s="62"/>
      <c r="AP360" s="712"/>
      <c r="AQ360" s="62"/>
      <c r="AR360" s="712"/>
      <c r="AS360" s="62"/>
      <c r="AT360" s="712"/>
      <c r="AU360" s="62"/>
      <c r="AV360" s="712"/>
      <c r="AW360" s="62"/>
      <c r="AX360" s="712"/>
      <c r="AY360" s="62"/>
      <c r="AZ360" s="712"/>
      <c r="BA360" s="62"/>
      <c r="BB360" s="712"/>
      <c r="BC360" s="62"/>
      <c r="BD360" s="712"/>
      <c r="BE360" s="62"/>
      <c r="BF360" s="712"/>
      <c r="BG360" s="62"/>
      <c r="BH360" s="712"/>
      <c r="BI360" s="62"/>
      <c r="BJ360" s="712"/>
      <c r="BK360" s="62"/>
      <c r="BL360" s="712"/>
      <c r="BM360" s="62"/>
      <c r="BN360" s="712"/>
      <c r="BO360" s="62"/>
      <c r="BP360" s="712"/>
      <c r="BQ360" s="62"/>
      <c r="BR360" s="712"/>
      <c r="BS360" s="62"/>
      <c r="BT360" s="712"/>
      <c r="BU360" s="62"/>
      <c r="BV360" s="712"/>
      <c r="BW360" s="62"/>
      <c r="BX360" s="712"/>
    </row>
    <row r="361" spans="2:76" x14ac:dyDescent="0.45">
      <c r="B361" s="63"/>
      <c r="C361" s="62"/>
      <c r="D361" s="62"/>
      <c r="E361" s="62"/>
      <c r="F361" s="62"/>
      <c r="G361" s="64"/>
      <c r="H361" s="64"/>
      <c r="I361" s="65"/>
      <c r="J361" s="66"/>
      <c r="K361" s="75"/>
      <c r="L361" s="79"/>
      <c r="M361" s="84"/>
      <c r="N361" s="65"/>
      <c r="O361" s="62"/>
      <c r="P361" s="712"/>
      <c r="Q361" s="62"/>
      <c r="R361" s="712"/>
      <c r="S361" s="62"/>
      <c r="T361" s="712"/>
      <c r="U361" s="62"/>
      <c r="V361" s="712"/>
      <c r="W361" s="62"/>
      <c r="X361" s="712"/>
      <c r="Y361" s="191"/>
      <c r="Z361" s="801"/>
      <c r="AA361" s="62"/>
      <c r="AB361" s="712"/>
      <c r="AC361" s="62"/>
      <c r="AD361" s="712"/>
      <c r="AE361" s="62"/>
      <c r="AF361" s="712"/>
      <c r="AG361" s="62"/>
      <c r="AH361" s="712"/>
      <c r="AI361" s="62"/>
      <c r="AJ361" s="712"/>
      <c r="AK361" s="62"/>
      <c r="AL361" s="712"/>
      <c r="AM361" s="62"/>
      <c r="AN361" s="712"/>
      <c r="AO361" s="62"/>
      <c r="AP361" s="712"/>
      <c r="AQ361" s="62"/>
      <c r="AR361" s="712"/>
      <c r="AS361" s="62"/>
      <c r="AT361" s="712"/>
      <c r="AU361" s="62"/>
      <c r="AV361" s="712"/>
      <c r="AW361" s="62"/>
      <c r="AX361" s="712"/>
      <c r="AY361" s="62"/>
      <c r="AZ361" s="712"/>
      <c r="BA361" s="62"/>
      <c r="BB361" s="712"/>
      <c r="BC361" s="62"/>
      <c r="BD361" s="712"/>
      <c r="BE361" s="62"/>
      <c r="BF361" s="712"/>
      <c r="BG361" s="62"/>
      <c r="BH361" s="712"/>
      <c r="BI361" s="62"/>
      <c r="BJ361" s="712"/>
      <c r="BK361" s="62"/>
      <c r="BL361" s="712"/>
      <c r="BM361" s="62"/>
      <c r="BN361" s="712"/>
      <c r="BO361" s="62"/>
      <c r="BP361" s="712"/>
      <c r="BQ361" s="62"/>
      <c r="BR361" s="712"/>
      <c r="BS361" s="62"/>
      <c r="BT361" s="712"/>
      <c r="BU361" s="62"/>
      <c r="BV361" s="712"/>
      <c r="BW361" s="62"/>
      <c r="BX361" s="712"/>
    </row>
    <row r="362" spans="2:76" x14ac:dyDescent="0.45">
      <c r="B362" s="63"/>
      <c r="C362" s="62"/>
      <c r="D362" s="62"/>
      <c r="E362" s="62"/>
      <c r="F362" s="62"/>
      <c r="G362" s="64"/>
      <c r="H362" s="64"/>
      <c r="I362" s="65"/>
      <c r="J362" s="66"/>
      <c r="K362" s="75"/>
      <c r="L362" s="79"/>
      <c r="M362" s="84"/>
      <c r="N362" s="65"/>
      <c r="O362" s="62"/>
      <c r="P362" s="712"/>
      <c r="Q362" s="62"/>
      <c r="R362" s="712"/>
      <c r="S362" s="62"/>
      <c r="T362" s="712"/>
      <c r="U362" s="62"/>
      <c r="V362" s="712"/>
      <c r="W362" s="62"/>
      <c r="X362" s="712"/>
      <c r="Y362" s="191"/>
      <c r="Z362" s="801"/>
      <c r="AA362" s="62"/>
      <c r="AB362" s="712"/>
      <c r="AC362" s="62"/>
      <c r="AD362" s="712"/>
      <c r="AE362" s="62"/>
      <c r="AF362" s="712"/>
      <c r="AG362" s="62"/>
      <c r="AH362" s="712"/>
      <c r="AI362" s="62"/>
      <c r="AJ362" s="712"/>
      <c r="AK362" s="62"/>
      <c r="AL362" s="712"/>
      <c r="AM362" s="62"/>
      <c r="AN362" s="712"/>
      <c r="AO362" s="62"/>
      <c r="AP362" s="712"/>
      <c r="AQ362" s="62"/>
      <c r="AR362" s="712"/>
      <c r="AS362" s="62"/>
      <c r="AT362" s="712"/>
      <c r="AU362" s="62"/>
      <c r="AV362" s="712"/>
      <c r="AW362" s="62"/>
      <c r="AX362" s="712"/>
      <c r="AY362" s="62"/>
      <c r="AZ362" s="712"/>
      <c r="BA362" s="62"/>
      <c r="BB362" s="712"/>
      <c r="BC362" s="62"/>
      <c r="BD362" s="712"/>
      <c r="BE362" s="62"/>
      <c r="BF362" s="712"/>
      <c r="BG362" s="62"/>
      <c r="BH362" s="712"/>
      <c r="BI362" s="62"/>
      <c r="BJ362" s="712"/>
      <c r="BK362" s="62"/>
      <c r="BL362" s="712"/>
      <c r="BM362" s="62"/>
      <c r="BN362" s="712"/>
      <c r="BO362" s="62"/>
      <c r="BP362" s="712"/>
      <c r="BQ362" s="62"/>
      <c r="BR362" s="712"/>
      <c r="BS362" s="62"/>
      <c r="BT362" s="712"/>
      <c r="BU362" s="62"/>
      <c r="BV362" s="712"/>
      <c r="BW362" s="62"/>
      <c r="BX362" s="712"/>
    </row>
    <row r="363" spans="2:76" x14ac:dyDescent="0.45">
      <c r="B363" s="63"/>
      <c r="C363" s="62"/>
      <c r="D363" s="62"/>
      <c r="E363" s="62"/>
      <c r="F363" s="62"/>
      <c r="G363" s="64"/>
      <c r="H363" s="64"/>
      <c r="I363" s="65"/>
      <c r="J363" s="66"/>
      <c r="K363" s="75"/>
      <c r="L363" s="79"/>
      <c r="M363" s="84"/>
      <c r="N363" s="65"/>
      <c r="O363" s="62"/>
      <c r="P363" s="712"/>
      <c r="Q363" s="62"/>
      <c r="R363" s="712"/>
      <c r="S363" s="62"/>
      <c r="T363" s="712"/>
      <c r="U363" s="62"/>
      <c r="V363" s="712"/>
      <c r="W363" s="62"/>
      <c r="X363" s="712"/>
      <c r="Y363" s="191"/>
      <c r="Z363" s="801"/>
      <c r="AA363" s="62"/>
      <c r="AB363" s="712"/>
      <c r="AC363" s="62"/>
      <c r="AD363" s="712"/>
      <c r="AE363" s="62"/>
      <c r="AF363" s="712"/>
      <c r="AG363" s="62"/>
      <c r="AH363" s="712"/>
      <c r="AI363" s="62"/>
      <c r="AJ363" s="712"/>
      <c r="AK363" s="62"/>
      <c r="AL363" s="712"/>
      <c r="AM363" s="62"/>
      <c r="AN363" s="712"/>
      <c r="AO363" s="62"/>
      <c r="AP363" s="712"/>
      <c r="AQ363" s="62"/>
      <c r="AR363" s="712"/>
      <c r="AS363" s="62"/>
      <c r="AT363" s="712"/>
      <c r="AU363" s="62"/>
      <c r="AV363" s="712"/>
      <c r="AW363" s="62"/>
      <c r="AX363" s="712"/>
      <c r="AY363" s="62"/>
      <c r="AZ363" s="712"/>
      <c r="BA363" s="62"/>
      <c r="BB363" s="712"/>
      <c r="BC363" s="62"/>
      <c r="BD363" s="712"/>
      <c r="BE363" s="62"/>
      <c r="BF363" s="712"/>
      <c r="BG363" s="62"/>
      <c r="BH363" s="712"/>
      <c r="BI363" s="62"/>
      <c r="BJ363" s="712"/>
      <c r="BK363" s="62"/>
      <c r="BL363" s="712"/>
      <c r="BM363" s="62"/>
      <c r="BN363" s="712"/>
      <c r="BO363" s="62"/>
      <c r="BP363" s="712"/>
      <c r="BQ363" s="62"/>
      <c r="BR363" s="712"/>
      <c r="BS363" s="62"/>
      <c r="BT363" s="712"/>
      <c r="BU363" s="62"/>
      <c r="BV363" s="712"/>
      <c r="BW363" s="62"/>
      <c r="BX363" s="712"/>
    </row>
    <row r="364" spans="2:76" x14ac:dyDescent="0.45">
      <c r="B364" s="63"/>
      <c r="C364" s="62"/>
      <c r="D364" s="62"/>
      <c r="E364" s="62"/>
      <c r="F364" s="62"/>
      <c r="G364" s="64"/>
      <c r="H364" s="64"/>
      <c r="I364" s="65"/>
      <c r="J364" s="66"/>
      <c r="K364" s="75"/>
      <c r="L364" s="79"/>
      <c r="M364" s="84"/>
      <c r="N364" s="65"/>
      <c r="O364" s="62"/>
      <c r="P364" s="712"/>
      <c r="Q364" s="62"/>
      <c r="R364" s="712"/>
      <c r="S364" s="62"/>
      <c r="T364" s="712"/>
      <c r="U364" s="62"/>
      <c r="V364" s="712"/>
      <c r="W364" s="62"/>
      <c r="X364" s="712"/>
      <c r="Y364" s="191"/>
      <c r="Z364" s="801"/>
      <c r="AA364" s="62"/>
      <c r="AB364" s="712"/>
      <c r="AC364" s="62"/>
      <c r="AD364" s="712"/>
      <c r="AE364" s="62"/>
      <c r="AF364" s="712"/>
      <c r="AG364" s="62"/>
      <c r="AH364" s="712"/>
      <c r="AI364" s="62"/>
      <c r="AJ364" s="712"/>
      <c r="AK364" s="62"/>
      <c r="AL364" s="712"/>
      <c r="AM364" s="62"/>
      <c r="AN364" s="712"/>
      <c r="AO364" s="62"/>
      <c r="AP364" s="712"/>
      <c r="AQ364" s="62"/>
      <c r="AR364" s="712"/>
      <c r="AS364" s="62"/>
      <c r="AT364" s="712"/>
      <c r="AU364" s="62"/>
      <c r="AV364" s="712"/>
      <c r="AW364" s="62"/>
      <c r="AX364" s="712"/>
      <c r="AY364" s="62"/>
      <c r="AZ364" s="712"/>
      <c r="BA364" s="62"/>
      <c r="BB364" s="712"/>
      <c r="BC364" s="62"/>
      <c r="BD364" s="712"/>
      <c r="BE364" s="62"/>
      <c r="BF364" s="712"/>
      <c r="BG364" s="62"/>
      <c r="BH364" s="712"/>
      <c r="BI364" s="62"/>
      <c r="BJ364" s="712"/>
      <c r="BK364" s="62"/>
      <c r="BL364" s="712"/>
      <c r="BM364" s="62"/>
      <c r="BN364" s="712"/>
      <c r="BO364" s="62"/>
      <c r="BP364" s="712"/>
      <c r="BQ364" s="62"/>
      <c r="BR364" s="712"/>
      <c r="BS364" s="62"/>
      <c r="BT364" s="712"/>
      <c r="BU364" s="62"/>
      <c r="BV364" s="712"/>
      <c r="BW364" s="62"/>
      <c r="BX364" s="712"/>
    </row>
    <row r="365" spans="2:76" x14ac:dyDescent="0.45">
      <c r="B365" s="63"/>
      <c r="C365" s="62"/>
      <c r="D365" s="62"/>
      <c r="E365" s="62"/>
      <c r="F365" s="62"/>
      <c r="G365" s="64"/>
      <c r="H365" s="64"/>
      <c r="I365" s="65"/>
      <c r="J365" s="66"/>
      <c r="K365" s="75"/>
      <c r="L365" s="79"/>
      <c r="M365" s="84"/>
      <c r="N365" s="65"/>
      <c r="O365" s="62"/>
      <c r="P365" s="712"/>
      <c r="Q365" s="62"/>
      <c r="R365" s="712"/>
      <c r="S365" s="62"/>
      <c r="T365" s="712"/>
      <c r="U365" s="62"/>
      <c r="V365" s="712"/>
      <c r="W365" s="62"/>
      <c r="X365" s="712"/>
      <c r="Y365" s="191"/>
      <c r="Z365" s="801"/>
      <c r="AA365" s="62"/>
      <c r="AB365" s="712"/>
      <c r="AC365" s="62"/>
      <c r="AD365" s="712"/>
      <c r="AE365" s="62"/>
      <c r="AF365" s="712"/>
      <c r="AG365" s="62"/>
      <c r="AH365" s="712"/>
      <c r="AI365" s="62"/>
      <c r="AJ365" s="712"/>
      <c r="AK365" s="62"/>
      <c r="AL365" s="712"/>
      <c r="AM365" s="62"/>
      <c r="AN365" s="712"/>
      <c r="AO365" s="62"/>
      <c r="AP365" s="712"/>
      <c r="AQ365" s="62"/>
      <c r="AR365" s="712"/>
      <c r="AS365" s="62"/>
      <c r="AT365" s="712"/>
      <c r="AU365" s="62"/>
      <c r="AV365" s="712"/>
      <c r="AW365" s="62"/>
      <c r="AX365" s="712"/>
      <c r="AY365" s="62"/>
      <c r="AZ365" s="712"/>
      <c r="BA365" s="62"/>
      <c r="BB365" s="712"/>
      <c r="BC365" s="62"/>
      <c r="BD365" s="712"/>
      <c r="BE365" s="62"/>
      <c r="BF365" s="712"/>
      <c r="BG365" s="62"/>
      <c r="BH365" s="712"/>
      <c r="BI365" s="62"/>
      <c r="BJ365" s="712"/>
      <c r="BK365" s="62"/>
      <c r="BL365" s="712"/>
      <c r="BM365" s="62"/>
      <c r="BN365" s="712"/>
      <c r="BO365" s="62"/>
      <c r="BP365" s="712"/>
      <c r="BQ365" s="62"/>
      <c r="BR365" s="712"/>
      <c r="BS365" s="62"/>
      <c r="BT365" s="712"/>
      <c r="BU365" s="62"/>
      <c r="BV365" s="712"/>
      <c r="BW365" s="62"/>
      <c r="BX365" s="712"/>
    </row>
  </sheetData>
  <autoFilter ref="A5:HW136" xr:uid="{2E9DB9A4-C4C3-400B-B3A0-6B0A3A9F7492}">
    <filterColumn colId="1" showButton="0"/>
    <filterColumn colId="2" showButton="0"/>
    <filterColumn colId="3" showButton="0"/>
    <filterColumn colId="4" showButton="0"/>
  </autoFilter>
  <customSheetViews>
    <customSheetView guid="{C1460D6C-C04E-439C-BDEB-4EF1FA57798D}" scale="70" fitToPage="1" printArea="1" hiddenColumns="1">
      <pane xSplit="13" ySplit="6" topLeftCell="N7" activePane="bottomRight" state="frozen"/>
      <selection pane="bottomRight" activeCell="P24" sqref="P24"/>
      <pageMargins left="0.15748031496062992" right="0.15748031496062992" top="0.59055118110236227" bottom="0.59055118110236227" header="0.35433070866141736" footer="0.23622047244094491"/>
      <printOptions horizontalCentered="1"/>
      <pageSetup paperSize="9" scale="47" fitToHeight="20" orientation="landscape" r:id="rId1"/>
      <headerFooter alignWithMargins="0"/>
    </customSheetView>
    <customSheetView guid="{C135EF69-77D2-4105-95E8-FF63E63DBDEC}" scale="60" showPageBreaks="1" fitToPage="1" printArea="1" hiddenColumns="1">
      <pane xSplit="13" ySplit="7" topLeftCell="Q116" activePane="bottomRight" state="frozen"/>
      <selection pane="bottomRight" activeCell="Z136" sqref="Z136"/>
      <pageMargins left="0.15748031496062992" right="0.15748031496062992" top="0.59055118110236227" bottom="0.59055118110236227" header="0.35433070866141736" footer="0.23622047244094491"/>
      <printOptions horizontalCentered="1"/>
      <pageSetup paperSize="9" scale="47" fitToHeight="20" orientation="landscape" r:id="rId2"/>
      <headerFooter alignWithMargins="0"/>
    </customSheetView>
    <customSheetView guid="{6A9FE37C-F37A-4B92-AABC-AA796E57202A}" scale="70" fitToPage="1" hiddenColumns="1">
      <pane xSplit="13" ySplit="7" topLeftCell="N86" activePane="bottomRight" state="frozen"/>
      <selection pane="bottomRight" activeCell="M101" sqref="M101"/>
      <pageMargins left="0.15748031496062992" right="0.15748031496062992" top="0.59055118110236227" bottom="0.59055118110236227" header="0.35433070866141736" footer="0.23622047244094491"/>
      <printOptions horizontalCentered="1"/>
      <pageSetup paperSize="9" scale="47" fitToHeight="20" orientation="landscape" r:id="rId3"/>
      <headerFooter alignWithMargins="0"/>
    </customSheetView>
    <customSheetView guid="{BEAF151F-F6C4-4F32-9DEB-8CA84881D23A}" scale="75" showPageBreaks="1" fitToPage="1" printArea="1" hiddenRows="1" hiddenColumns="1" showRuler="0">
      <pane xSplit="13" ySplit="7" topLeftCell="N24" activePane="bottomRight" state="frozen"/>
      <selection pane="bottomRight" activeCell="F31" sqref="F31"/>
      <pageMargins left="0.15748031496062992" right="0.15748031496062992" top="0.59055118110236227" bottom="0.59055118110236227" header="0.35433070866141736" footer="0.23622047244094491"/>
      <printOptions horizontalCentered="1"/>
      <pageSetup paperSize="9" scale="47" fitToHeight="20" orientation="landscape" r:id="rId4"/>
      <headerFooter alignWithMargins="0"/>
    </customSheetView>
    <customSheetView guid="{E56E8FD2-258D-4A26-83BB-30427AE4E42B}" fitToPage="1" printArea="1" hiddenColumns="1">
      <pane xSplit="13" ySplit="7" topLeftCell="N30" activePane="bottomRight" state="frozen"/>
      <selection pane="bottomRight" activeCell="N46" sqref="N46:N47"/>
      <pageMargins left="0.15748031496062992" right="0.15748031496062992" top="0.59055118110236227" bottom="0.59055118110236227" header="0.35433070866141736" footer="0.23622047244094491"/>
      <printOptions horizontalCentered="1"/>
      <pageSetup paperSize="9" scale="48" fitToHeight="20" orientation="landscape" r:id="rId5"/>
      <headerFooter alignWithMargins="0"/>
    </customSheetView>
    <customSheetView guid="{8393964B-A066-4C90-AACA-9EA59A267998}" scale="70" showPageBreaks="1" fitToPage="1" printArea="1" hiddenColumns="1">
      <pane xSplit="13" ySplit="7" topLeftCell="N83" activePane="bottomRight" state="frozen"/>
      <selection pane="bottomRight" activeCell="N99" sqref="N99"/>
      <pageMargins left="0.15748031496062992" right="0.15748031496062992" top="0.59055118110236227" bottom="0.59055118110236227" header="0.35433070866141736" footer="0.23622047244094491"/>
      <printOptions horizontalCentered="1"/>
      <pageSetup paperSize="9" scale="47" fitToHeight="20" orientation="landscape" r:id="rId6"/>
      <headerFooter alignWithMargins="0"/>
    </customSheetView>
    <customSheetView guid="{4583E02B-F2CC-4CBF-B9F8-EC271D84DD71}" scale="75" showPageBreaks="1" fitToPage="1" printArea="1" hiddenColumns="1" showRuler="0">
      <pane xSplit="13" ySplit="7" topLeftCell="N118" activePane="bottomRight" state="frozen"/>
      <selection pane="bottomRight" activeCell="N131" sqref="N131"/>
      <pageMargins left="0.15748031496062992" right="0.15748031496062992" top="0.59055118110236227" bottom="0.59055118110236227" header="0.35433070866141736" footer="0.23622047244094491"/>
      <printOptions horizontalCentered="1"/>
      <pageSetup paperSize="9" scale="47" fitToHeight="20" orientation="landscape" r:id="rId7"/>
      <headerFooter alignWithMargins="0"/>
    </customSheetView>
  </customSheetViews>
  <mergeCells count="110">
    <mergeCell ref="B1:M2"/>
    <mergeCell ref="K3:M3"/>
    <mergeCell ref="X3:AF3"/>
    <mergeCell ref="O3:U3"/>
    <mergeCell ref="C7:F7"/>
    <mergeCell ref="G3:H3"/>
    <mergeCell ref="U4:V4"/>
    <mergeCell ref="U1:V1"/>
    <mergeCell ref="W1:X1"/>
    <mergeCell ref="W2:X2"/>
    <mergeCell ref="W4:X4"/>
    <mergeCell ref="Y1:Z1"/>
    <mergeCell ref="Y2:Z2"/>
    <mergeCell ref="Y4:Z4"/>
    <mergeCell ref="U2:V2"/>
    <mergeCell ref="O4:P4"/>
    <mergeCell ref="O1:P1"/>
    <mergeCell ref="O2:P2"/>
    <mergeCell ref="Q4:R4"/>
    <mergeCell ref="Q1:R1"/>
    <mergeCell ref="B3:F5"/>
    <mergeCell ref="Q2:R2"/>
    <mergeCell ref="S4:T4"/>
    <mergeCell ref="S1:T1"/>
    <mergeCell ref="S2:T2"/>
    <mergeCell ref="AE4:AF4"/>
    <mergeCell ref="AE1:AF1"/>
    <mergeCell ref="AE2:AF2"/>
    <mergeCell ref="AG4:AH4"/>
    <mergeCell ref="AG1:AH1"/>
    <mergeCell ref="AG2:AH2"/>
    <mergeCell ref="AA4:AB4"/>
    <mergeCell ref="AA1:AB1"/>
    <mergeCell ref="AA2:AB2"/>
    <mergeCell ref="AC4:AD4"/>
    <mergeCell ref="AC1:AD1"/>
    <mergeCell ref="AC2:AD2"/>
    <mergeCell ref="AI4:AJ4"/>
    <mergeCell ref="AI1:AJ1"/>
    <mergeCell ref="AI2:AJ2"/>
    <mergeCell ref="AK4:AL4"/>
    <mergeCell ref="AK1:AL1"/>
    <mergeCell ref="AK2:AL2"/>
    <mergeCell ref="AG3:AN3"/>
    <mergeCell ref="AM1:AN1"/>
    <mergeCell ref="AM2:AN2"/>
    <mergeCell ref="AM4:AN4"/>
    <mergeCell ref="AW4:AX4"/>
    <mergeCell ref="AW1:AX1"/>
    <mergeCell ref="AW2:AX2"/>
    <mergeCell ref="AO3:AX3"/>
    <mergeCell ref="AY4:AZ4"/>
    <mergeCell ref="AY1:AZ1"/>
    <mergeCell ref="AY2:AZ2"/>
    <mergeCell ref="AS4:AT4"/>
    <mergeCell ref="AU4:AV4"/>
    <mergeCell ref="AS1:AT1"/>
    <mergeCell ref="AS2:AT2"/>
    <mergeCell ref="AU1:AV1"/>
    <mergeCell ref="AU2:AV2"/>
    <mergeCell ref="AO4:AP4"/>
    <mergeCell ref="AO1:AP1"/>
    <mergeCell ref="AQ4:AR4"/>
    <mergeCell ref="AQ1:AR1"/>
    <mergeCell ref="AQ2:AR2"/>
    <mergeCell ref="AO2:AP2"/>
    <mergeCell ref="BW4:BX4"/>
    <mergeCell ref="BQ1:BR1"/>
    <mergeCell ref="BQ2:BR2"/>
    <mergeCell ref="BS1:BT1"/>
    <mergeCell ref="BS2:BT2"/>
    <mergeCell ref="BU1:BV1"/>
    <mergeCell ref="BU2:BV2"/>
    <mergeCell ref="BE1:BF1"/>
    <mergeCell ref="BE2:BF2"/>
    <mergeCell ref="AY3:BF3"/>
    <mergeCell ref="BE4:BF4"/>
    <mergeCell ref="BG4:BH4"/>
    <mergeCell ref="BG1:BH1"/>
    <mergeCell ref="BG2:BH2"/>
    <mergeCell ref="BA4:BB4"/>
    <mergeCell ref="BA1:BB1"/>
    <mergeCell ref="BA2:BB2"/>
    <mergeCell ref="BC4:BD4"/>
    <mergeCell ref="BC1:BD1"/>
    <mergeCell ref="BC2:BD2"/>
    <mergeCell ref="N3:N5"/>
    <mergeCell ref="I3:I5"/>
    <mergeCell ref="H4:H5"/>
    <mergeCell ref="G4:G5"/>
    <mergeCell ref="J3:J4"/>
    <mergeCell ref="BW1:BX1"/>
    <mergeCell ref="BW2:BX2"/>
    <mergeCell ref="BM4:BN4"/>
    <mergeCell ref="BG3:BN3"/>
    <mergeCell ref="BM1:BN1"/>
    <mergeCell ref="BM2:BN2"/>
    <mergeCell ref="BO1:BP1"/>
    <mergeCell ref="BO2:BP2"/>
    <mergeCell ref="BO4:BP4"/>
    <mergeCell ref="BI4:BJ4"/>
    <mergeCell ref="BI1:BJ1"/>
    <mergeCell ref="BI2:BJ2"/>
    <mergeCell ref="BK4:BL4"/>
    <mergeCell ref="BK1:BL1"/>
    <mergeCell ref="BK2:BL2"/>
    <mergeCell ref="BO3:BX3"/>
    <mergeCell ref="BQ4:BR4"/>
    <mergeCell ref="BS4:BT4"/>
    <mergeCell ref="BU4:BV4"/>
  </mergeCells>
  <phoneticPr fontId="7" type="noConversion"/>
  <printOptions horizontalCentered="1"/>
  <pageMargins left="0.23622047244094491" right="0.23622047244094491" top="0.19685039370078741" bottom="0.35433070866141736" header="0.31496062992125984" footer="0.31496062992125984"/>
  <pageSetup paperSize="9" scale="20" orientation="landscape" r:id="rId8"/>
  <headerFooter alignWithMargins="0"/>
  <rowBreaks count="1" manualBreakCount="1"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82F8A-E681-43A0-83EF-DACA79B96CF9}">
  <sheetPr>
    <tabColor rgb="FFFFFF00"/>
  </sheetPr>
  <dimension ref="A1:BO137"/>
  <sheetViews>
    <sheetView zoomScale="80" zoomScaleNormal="80" workbookViewId="0">
      <pane xSplit="5" ySplit="5" topLeftCell="M48" activePane="bottomRight" state="frozen"/>
      <selection pane="topRight" activeCell="F1" sqref="F1"/>
      <selection pane="bottomLeft" activeCell="A5" sqref="A5"/>
      <selection pane="bottomRight" activeCell="U86" sqref="U86"/>
    </sheetView>
  </sheetViews>
  <sheetFormatPr defaultColWidth="8.9140625" defaultRowHeight="17" x14ac:dyDescent="0.25"/>
  <cols>
    <col min="1" max="1" width="2.6640625" style="1238" customWidth="1"/>
    <col min="2" max="2" width="4.33203125" style="1238" customWidth="1"/>
    <col min="3" max="3" width="6.25" style="1238" customWidth="1"/>
    <col min="4" max="4" width="8.33203125" style="1238" customWidth="1"/>
    <col min="5" max="5" width="26.9140625" style="1238" bestFit="1" customWidth="1"/>
    <col min="6" max="67" width="7.6640625" style="1238" customWidth="1"/>
    <col min="68" max="16384" width="8.9140625" style="1238"/>
  </cols>
  <sheetData>
    <row r="1" spans="1:67" ht="22" customHeight="1" x14ac:dyDescent="0.25">
      <c r="A1" s="1468" t="s">
        <v>6</v>
      </c>
      <c r="B1" s="1469"/>
      <c r="C1" s="1469"/>
      <c r="D1" s="1469"/>
      <c r="E1" s="1469"/>
      <c r="F1" s="1472">
        <v>43983</v>
      </c>
      <c r="G1" s="1473"/>
      <c r="H1" s="1474">
        <v>43990</v>
      </c>
      <c r="I1" s="1474"/>
      <c r="J1" s="1472">
        <v>43997</v>
      </c>
      <c r="K1" s="1473"/>
      <c r="L1" s="1474">
        <v>44004</v>
      </c>
      <c r="M1" s="1474"/>
      <c r="N1" s="1472">
        <v>44011</v>
      </c>
      <c r="O1" s="1473"/>
      <c r="P1" s="1474">
        <v>44018</v>
      </c>
      <c r="Q1" s="1474"/>
      <c r="R1" s="1472">
        <v>44025</v>
      </c>
      <c r="S1" s="1473"/>
      <c r="T1" s="1474">
        <v>44032</v>
      </c>
      <c r="U1" s="1474"/>
      <c r="V1" s="1472">
        <v>44039</v>
      </c>
      <c r="W1" s="1473"/>
      <c r="X1" s="1474">
        <v>44046</v>
      </c>
      <c r="Y1" s="1474"/>
      <c r="Z1" s="1472">
        <v>44053</v>
      </c>
      <c r="AA1" s="1473"/>
      <c r="AB1" s="1474">
        <v>44060</v>
      </c>
      <c r="AC1" s="1474"/>
      <c r="AD1" s="1472">
        <v>44067</v>
      </c>
      <c r="AE1" s="1473"/>
      <c r="AF1" s="1474">
        <v>44074</v>
      </c>
      <c r="AG1" s="1474"/>
      <c r="AH1" s="1472">
        <v>44081</v>
      </c>
      <c r="AI1" s="1473"/>
      <c r="AJ1" s="1474">
        <v>44088</v>
      </c>
      <c r="AK1" s="1474"/>
      <c r="AL1" s="1472">
        <v>44095</v>
      </c>
      <c r="AM1" s="1473"/>
      <c r="AN1" s="1474">
        <v>44102</v>
      </c>
      <c r="AO1" s="1474"/>
      <c r="AP1" s="1472">
        <v>44109</v>
      </c>
      <c r="AQ1" s="1473"/>
      <c r="AR1" s="1474">
        <v>44116</v>
      </c>
      <c r="AS1" s="1474"/>
      <c r="AT1" s="1472">
        <v>44123</v>
      </c>
      <c r="AU1" s="1473"/>
      <c r="AV1" s="1474">
        <v>44130</v>
      </c>
      <c r="AW1" s="1474"/>
      <c r="AX1" s="1472">
        <v>44137</v>
      </c>
      <c r="AY1" s="1473"/>
      <c r="AZ1" s="1474">
        <v>44144</v>
      </c>
      <c r="BA1" s="1474"/>
      <c r="BB1" s="1472">
        <v>44151</v>
      </c>
      <c r="BC1" s="1473"/>
      <c r="BD1" s="1474">
        <v>44158</v>
      </c>
      <c r="BE1" s="1474"/>
      <c r="BF1" s="1472">
        <v>44165</v>
      </c>
      <c r="BG1" s="1473"/>
      <c r="BH1" s="1474">
        <v>44172</v>
      </c>
      <c r="BI1" s="1474"/>
      <c r="BJ1" s="1472">
        <v>44179</v>
      </c>
      <c r="BK1" s="1473"/>
      <c r="BL1" s="1474">
        <v>44186</v>
      </c>
      <c r="BM1" s="1474"/>
      <c r="BN1" s="1472">
        <v>44193</v>
      </c>
      <c r="BO1" s="1473"/>
    </row>
    <row r="2" spans="1:67" ht="22" customHeight="1" thickBot="1" x14ac:dyDescent="0.3">
      <c r="A2" s="1470"/>
      <c r="B2" s="1471"/>
      <c r="C2" s="1471"/>
      <c r="D2" s="1471"/>
      <c r="E2" s="1471"/>
      <c r="F2" s="1475">
        <v>43987</v>
      </c>
      <c r="G2" s="1476"/>
      <c r="H2" s="1477">
        <v>43994</v>
      </c>
      <c r="I2" s="1477"/>
      <c r="J2" s="1475">
        <v>44001</v>
      </c>
      <c r="K2" s="1476"/>
      <c r="L2" s="1477">
        <v>44008</v>
      </c>
      <c r="M2" s="1477"/>
      <c r="N2" s="1475">
        <v>44015</v>
      </c>
      <c r="O2" s="1476"/>
      <c r="P2" s="1477">
        <v>44022</v>
      </c>
      <c r="Q2" s="1477"/>
      <c r="R2" s="1475">
        <v>44029</v>
      </c>
      <c r="S2" s="1476"/>
      <c r="T2" s="1477">
        <v>44036</v>
      </c>
      <c r="U2" s="1477"/>
      <c r="V2" s="1475">
        <v>44043</v>
      </c>
      <c r="W2" s="1476"/>
      <c r="X2" s="1477">
        <v>44050</v>
      </c>
      <c r="Y2" s="1477"/>
      <c r="Z2" s="1475">
        <v>44057</v>
      </c>
      <c r="AA2" s="1476"/>
      <c r="AB2" s="1477">
        <v>44064</v>
      </c>
      <c r="AC2" s="1477"/>
      <c r="AD2" s="1475">
        <v>44071</v>
      </c>
      <c r="AE2" s="1476"/>
      <c r="AF2" s="1477">
        <v>44078</v>
      </c>
      <c r="AG2" s="1477"/>
      <c r="AH2" s="1475">
        <v>44085</v>
      </c>
      <c r="AI2" s="1476"/>
      <c r="AJ2" s="1477">
        <v>44092</v>
      </c>
      <c r="AK2" s="1477"/>
      <c r="AL2" s="1475">
        <v>44099</v>
      </c>
      <c r="AM2" s="1476"/>
      <c r="AN2" s="1477">
        <v>44106</v>
      </c>
      <c r="AO2" s="1477"/>
      <c r="AP2" s="1475">
        <v>44113</v>
      </c>
      <c r="AQ2" s="1476"/>
      <c r="AR2" s="1477">
        <v>44120</v>
      </c>
      <c r="AS2" s="1477"/>
      <c r="AT2" s="1475">
        <v>44127</v>
      </c>
      <c r="AU2" s="1476"/>
      <c r="AV2" s="1477">
        <v>44134</v>
      </c>
      <c r="AW2" s="1477"/>
      <c r="AX2" s="1475">
        <v>44141</v>
      </c>
      <c r="AY2" s="1476"/>
      <c r="AZ2" s="1477">
        <v>44148</v>
      </c>
      <c r="BA2" s="1477"/>
      <c r="BB2" s="1475">
        <v>44155</v>
      </c>
      <c r="BC2" s="1476"/>
      <c r="BD2" s="1477">
        <v>44162</v>
      </c>
      <c r="BE2" s="1477"/>
      <c r="BF2" s="1475">
        <v>44169</v>
      </c>
      <c r="BG2" s="1476"/>
      <c r="BH2" s="1477">
        <v>44176</v>
      </c>
      <c r="BI2" s="1477"/>
      <c r="BJ2" s="1475">
        <v>44183</v>
      </c>
      <c r="BK2" s="1476"/>
      <c r="BL2" s="1477">
        <v>44190</v>
      </c>
      <c r="BM2" s="1477"/>
      <c r="BN2" s="1475">
        <v>44197</v>
      </c>
      <c r="BO2" s="1476"/>
    </row>
    <row r="3" spans="1:67" ht="22" customHeight="1" x14ac:dyDescent="0.25">
      <c r="A3" s="1470"/>
      <c r="B3" s="1471"/>
      <c r="C3" s="1471"/>
      <c r="D3" s="1471"/>
      <c r="E3" s="1471"/>
      <c r="F3" s="1462" t="s">
        <v>8</v>
      </c>
      <c r="G3" s="1463"/>
      <c r="H3" s="1464" t="s">
        <v>25</v>
      </c>
      <c r="I3" s="1465"/>
      <c r="J3" s="1462" t="s">
        <v>9</v>
      </c>
      <c r="K3" s="1463"/>
      <c r="L3" s="1464" t="s">
        <v>10</v>
      </c>
      <c r="M3" s="1465"/>
      <c r="N3" s="1462" t="s">
        <v>26</v>
      </c>
      <c r="O3" s="1463"/>
      <c r="P3" s="1464" t="s">
        <v>258</v>
      </c>
      <c r="Q3" s="1465"/>
      <c r="R3" s="1462" t="s">
        <v>259</v>
      </c>
      <c r="S3" s="1463"/>
      <c r="T3" s="1464" t="s">
        <v>260</v>
      </c>
      <c r="U3" s="1465"/>
      <c r="V3" s="1462" t="s">
        <v>11</v>
      </c>
      <c r="W3" s="1463"/>
      <c r="X3" s="1464" t="s">
        <v>12</v>
      </c>
      <c r="Y3" s="1465"/>
      <c r="Z3" s="1462" t="s">
        <v>13</v>
      </c>
      <c r="AA3" s="1463"/>
      <c r="AB3" s="1464" t="s">
        <v>14</v>
      </c>
      <c r="AC3" s="1465"/>
      <c r="AD3" s="1462" t="s">
        <v>15</v>
      </c>
      <c r="AE3" s="1463"/>
      <c r="AF3" s="1464" t="s">
        <v>16</v>
      </c>
      <c r="AG3" s="1465"/>
      <c r="AH3" s="1462" t="s">
        <v>17</v>
      </c>
      <c r="AI3" s="1463"/>
      <c r="AJ3" s="1464" t="s">
        <v>18</v>
      </c>
      <c r="AK3" s="1465"/>
      <c r="AL3" s="1462" t="s">
        <v>19</v>
      </c>
      <c r="AM3" s="1463"/>
      <c r="AN3" s="1464" t="s">
        <v>20</v>
      </c>
      <c r="AO3" s="1465"/>
      <c r="AP3" s="1462" t="s">
        <v>27</v>
      </c>
      <c r="AQ3" s="1463"/>
      <c r="AR3" s="1464" t="s">
        <v>28</v>
      </c>
      <c r="AS3" s="1465"/>
      <c r="AT3" s="1462" t="s">
        <v>29</v>
      </c>
      <c r="AU3" s="1463"/>
      <c r="AV3" s="1464" t="s">
        <v>30</v>
      </c>
      <c r="AW3" s="1465"/>
      <c r="AX3" s="1462" t="s">
        <v>21</v>
      </c>
      <c r="AY3" s="1463"/>
      <c r="AZ3" s="1464" t="s">
        <v>22</v>
      </c>
      <c r="BA3" s="1465"/>
      <c r="BB3" s="1462" t="s">
        <v>23</v>
      </c>
      <c r="BC3" s="1463"/>
      <c r="BD3" s="1464" t="s">
        <v>24</v>
      </c>
      <c r="BE3" s="1465"/>
      <c r="BF3" s="1462" t="s">
        <v>38</v>
      </c>
      <c r="BG3" s="1463"/>
      <c r="BH3" s="1464" t="s">
        <v>39</v>
      </c>
      <c r="BI3" s="1465"/>
      <c r="BJ3" s="1462" t="s">
        <v>40</v>
      </c>
      <c r="BK3" s="1463"/>
      <c r="BL3" s="1464" t="s">
        <v>41</v>
      </c>
      <c r="BM3" s="1465"/>
      <c r="BN3" s="1462" t="s">
        <v>42</v>
      </c>
      <c r="BO3" s="1463"/>
    </row>
    <row r="4" spans="1:67" ht="22" customHeight="1" x14ac:dyDescent="0.25">
      <c r="A4" s="1470"/>
      <c r="B4" s="1471"/>
      <c r="C4" s="1471"/>
      <c r="D4" s="1471"/>
      <c r="E4" s="1471"/>
      <c r="F4" s="1457" t="s">
        <v>4</v>
      </c>
      <c r="G4" s="1458"/>
      <c r="H4" s="1457" t="s">
        <v>4</v>
      </c>
      <c r="I4" s="1458"/>
      <c r="J4" s="1457" t="s">
        <v>4</v>
      </c>
      <c r="K4" s="1458"/>
      <c r="L4" s="1457" t="s">
        <v>4</v>
      </c>
      <c r="M4" s="1458"/>
      <c r="N4" s="1457" t="s">
        <v>4</v>
      </c>
      <c r="O4" s="1458"/>
      <c r="P4" s="1457" t="s">
        <v>4</v>
      </c>
      <c r="Q4" s="1458"/>
      <c r="R4" s="1457" t="s">
        <v>4</v>
      </c>
      <c r="S4" s="1458"/>
      <c r="T4" s="1457" t="s">
        <v>4</v>
      </c>
      <c r="U4" s="1458"/>
      <c r="V4" s="1457" t="s">
        <v>4</v>
      </c>
      <c r="W4" s="1458"/>
      <c r="X4" s="1457" t="s">
        <v>4</v>
      </c>
      <c r="Y4" s="1458"/>
      <c r="Z4" s="1457" t="s">
        <v>4</v>
      </c>
      <c r="AA4" s="1458"/>
      <c r="AB4" s="1457" t="s">
        <v>4</v>
      </c>
      <c r="AC4" s="1458"/>
      <c r="AD4" s="1457" t="s">
        <v>4</v>
      </c>
      <c r="AE4" s="1458"/>
      <c r="AF4" s="1457" t="s">
        <v>4</v>
      </c>
      <c r="AG4" s="1458"/>
      <c r="AH4" s="1457" t="s">
        <v>4</v>
      </c>
      <c r="AI4" s="1458"/>
      <c r="AJ4" s="1457" t="s">
        <v>4</v>
      </c>
      <c r="AK4" s="1458"/>
      <c r="AL4" s="1457" t="s">
        <v>4</v>
      </c>
      <c r="AM4" s="1458"/>
      <c r="AN4" s="1457" t="s">
        <v>4</v>
      </c>
      <c r="AO4" s="1458"/>
      <c r="AP4" s="1457" t="s">
        <v>4</v>
      </c>
      <c r="AQ4" s="1458"/>
      <c r="AR4" s="1457" t="s">
        <v>4</v>
      </c>
      <c r="AS4" s="1458"/>
      <c r="AT4" s="1457" t="s">
        <v>4</v>
      </c>
      <c r="AU4" s="1458"/>
      <c r="AV4" s="1457" t="s">
        <v>4</v>
      </c>
      <c r="AW4" s="1458"/>
      <c r="AX4" s="1457" t="s">
        <v>4</v>
      </c>
      <c r="AY4" s="1458"/>
      <c r="AZ4" s="1457" t="s">
        <v>4</v>
      </c>
      <c r="BA4" s="1458"/>
      <c r="BB4" s="1457" t="s">
        <v>4</v>
      </c>
      <c r="BC4" s="1458"/>
      <c r="BD4" s="1457" t="s">
        <v>4</v>
      </c>
      <c r="BE4" s="1458"/>
      <c r="BF4" s="1457" t="s">
        <v>4</v>
      </c>
      <c r="BG4" s="1458"/>
      <c r="BH4" s="1457" t="s">
        <v>4</v>
      </c>
      <c r="BI4" s="1458"/>
      <c r="BJ4" s="1457" t="s">
        <v>4</v>
      </c>
      <c r="BK4" s="1458"/>
      <c r="BL4" s="1457" t="s">
        <v>4</v>
      </c>
      <c r="BM4" s="1458"/>
      <c r="BN4" s="1457" t="s">
        <v>4</v>
      </c>
      <c r="BO4" s="1458"/>
    </row>
    <row r="5" spans="1:67" ht="30" customHeight="1" thickBot="1" x14ac:dyDescent="0.3">
      <c r="A5" s="1470"/>
      <c r="B5" s="1471"/>
      <c r="C5" s="1471"/>
      <c r="D5" s="1471"/>
      <c r="E5" s="1471"/>
      <c r="F5" s="1239" t="s">
        <v>114</v>
      </c>
      <c r="G5" s="1240" t="s">
        <v>115</v>
      </c>
      <c r="H5" s="1241" t="s">
        <v>114</v>
      </c>
      <c r="I5" s="1242" t="s">
        <v>115</v>
      </c>
      <c r="J5" s="1239" t="s">
        <v>114</v>
      </c>
      <c r="K5" s="1240" t="s">
        <v>115</v>
      </c>
      <c r="L5" s="1241" t="s">
        <v>114</v>
      </c>
      <c r="M5" s="1242" t="s">
        <v>115</v>
      </c>
      <c r="N5" s="1239" t="s">
        <v>114</v>
      </c>
      <c r="O5" s="1240" t="s">
        <v>115</v>
      </c>
      <c r="P5" s="1241" t="s">
        <v>114</v>
      </c>
      <c r="Q5" s="1242" t="s">
        <v>115</v>
      </c>
      <c r="R5" s="1239" t="s">
        <v>114</v>
      </c>
      <c r="S5" s="1240" t="s">
        <v>115</v>
      </c>
      <c r="T5" s="1241" t="s">
        <v>114</v>
      </c>
      <c r="U5" s="1242" t="s">
        <v>115</v>
      </c>
      <c r="V5" s="1239" t="s">
        <v>114</v>
      </c>
      <c r="W5" s="1240" t="s">
        <v>115</v>
      </c>
      <c r="X5" s="1241" t="s">
        <v>114</v>
      </c>
      <c r="Y5" s="1242" t="s">
        <v>115</v>
      </c>
      <c r="Z5" s="1239" t="s">
        <v>114</v>
      </c>
      <c r="AA5" s="1240" t="s">
        <v>115</v>
      </c>
      <c r="AB5" s="1241" t="s">
        <v>114</v>
      </c>
      <c r="AC5" s="1242" t="s">
        <v>115</v>
      </c>
      <c r="AD5" s="1239" t="s">
        <v>114</v>
      </c>
      <c r="AE5" s="1240" t="s">
        <v>115</v>
      </c>
      <c r="AF5" s="1241" t="s">
        <v>114</v>
      </c>
      <c r="AG5" s="1242" t="s">
        <v>115</v>
      </c>
      <c r="AH5" s="1239" t="s">
        <v>114</v>
      </c>
      <c r="AI5" s="1240" t="s">
        <v>115</v>
      </c>
      <c r="AJ5" s="1241" t="s">
        <v>114</v>
      </c>
      <c r="AK5" s="1242" t="s">
        <v>115</v>
      </c>
      <c r="AL5" s="1239" t="s">
        <v>114</v>
      </c>
      <c r="AM5" s="1240" t="s">
        <v>115</v>
      </c>
      <c r="AN5" s="1241" t="s">
        <v>114</v>
      </c>
      <c r="AO5" s="1242" t="s">
        <v>115</v>
      </c>
      <c r="AP5" s="1239" t="s">
        <v>114</v>
      </c>
      <c r="AQ5" s="1240" t="s">
        <v>115</v>
      </c>
      <c r="AR5" s="1241" t="s">
        <v>114</v>
      </c>
      <c r="AS5" s="1242" t="s">
        <v>115</v>
      </c>
      <c r="AT5" s="1239" t="s">
        <v>114</v>
      </c>
      <c r="AU5" s="1240" t="s">
        <v>115</v>
      </c>
      <c r="AV5" s="1241" t="s">
        <v>114</v>
      </c>
      <c r="AW5" s="1242" t="s">
        <v>115</v>
      </c>
      <c r="AX5" s="1239" t="s">
        <v>114</v>
      </c>
      <c r="AY5" s="1240" t="s">
        <v>115</v>
      </c>
      <c r="AZ5" s="1241" t="s">
        <v>114</v>
      </c>
      <c r="BA5" s="1242" t="s">
        <v>115</v>
      </c>
      <c r="BB5" s="1239" t="s">
        <v>114</v>
      </c>
      <c r="BC5" s="1240" t="s">
        <v>115</v>
      </c>
      <c r="BD5" s="1241" t="s">
        <v>114</v>
      </c>
      <c r="BE5" s="1242" t="s">
        <v>115</v>
      </c>
      <c r="BF5" s="1239" t="s">
        <v>114</v>
      </c>
      <c r="BG5" s="1240" t="s">
        <v>115</v>
      </c>
      <c r="BH5" s="1241" t="s">
        <v>114</v>
      </c>
      <c r="BI5" s="1242" t="s">
        <v>115</v>
      </c>
      <c r="BJ5" s="1239" t="s">
        <v>114</v>
      </c>
      <c r="BK5" s="1240" t="s">
        <v>115</v>
      </c>
      <c r="BL5" s="1241" t="s">
        <v>114</v>
      </c>
      <c r="BM5" s="1242" t="s">
        <v>115</v>
      </c>
      <c r="BN5" s="1239" t="s">
        <v>114</v>
      </c>
      <c r="BO5" s="1240" t="s">
        <v>115</v>
      </c>
    </row>
    <row r="6" spans="1:67" ht="27.75" customHeight="1" thickBot="1" x14ac:dyDescent="0.3">
      <c r="A6" s="1459" t="s">
        <v>358</v>
      </c>
      <c r="B6" s="1460"/>
      <c r="C6" s="1460"/>
      <c r="D6" s="1460"/>
      <c r="E6" s="1461"/>
      <c r="F6" s="1243">
        <f t="shared" ref="F6:AK6" si="0">SUM(F7,F19,F84,F133)/4</f>
        <v>2.5000000000000001E-3</v>
      </c>
      <c r="G6" s="1244">
        <f t="shared" si="0"/>
        <v>2.5000000000000001E-3</v>
      </c>
      <c r="H6" s="1243">
        <f t="shared" si="0"/>
        <v>7.7932098765432101E-3</v>
      </c>
      <c r="I6" s="1244">
        <f t="shared" si="0"/>
        <v>7.7932098765432101E-3</v>
      </c>
      <c r="J6" s="1243">
        <f t="shared" si="0"/>
        <v>1.1836419753086419E-2</v>
      </c>
      <c r="K6" s="1244">
        <f t="shared" si="0"/>
        <v>1.1836419753086419E-2</v>
      </c>
      <c r="L6" s="1243">
        <f t="shared" si="0"/>
        <v>1.7598379629629627E-2</v>
      </c>
      <c r="M6" s="1244">
        <f t="shared" si="0"/>
        <v>1.7598379629629627E-2</v>
      </c>
      <c r="N6" s="1243">
        <f t="shared" si="0"/>
        <v>2.5235339506172839E-2</v>
      </c>
      <c r="O6" s="1244">
        <f t="shared" si="0"/>
        <v>2.5235339506172839E-2</v>
      </c>
      <c r="P6" s="1243">
        <f t="shared" si="0"/>
        <v>6.7522406220322892E-2</v>
      </c>
      <c r="Q6" s="1244">
        <f t="shared" si="0"/>
        <v>6.0786295109211769E-2</v>
      </c>
      <c r="R6" s="1243">
        <f t="shared" si="0"/>
        <v>8.2068198005698006E-2</v>
      </c>
      <c r="S6" s="1244">
        <f t="shared" si="0"/>
        <v>8.2276531339031331E-2</v>
      </c>
      <c r="T6" s="1243">
        <f t="shared" si="0"/>
        <v>9.6227593779677115E-2</v>
      </c>
      <c r="U6" s="1244">
        <f t="shared" si="0"/>
        <v>9.6435927113010453E-2</v>
      </c>
      <c r="V6" s="1243">
        <f t="shared" si="0"/>
        <v>0.11799694325735992</v>
      </c>
      <c r="W6" s="1244">
        <f t="shared" si="0"/>
        <v>0.11365666547958214</v>
      </c>
      <c r="X6" s="1243">
        <f t="shared" si="0"/>
        <v>0.15686407402170272</v>
      </c>
      <c r="Y6" s="1244">
        <f t="shared" si="0"/>
        <v>0.14186969245564143</v>
      </c>
      <c r="Z6" s="1243">
        <f t="shared" si="0"/>
        <v>0.18928950918419363</v>
      </c>
      <c r="AA6" s="1244">
        <f t="shared" si="0"/>
        <v>0.16415267747568221</v>
      </c>
      <c r="AB6" s="1243">
        <f t="shared" si="0"/>
        <v>0.2092275104842507</v>
      </c>
      <c r="AC6" s="1244">
        <f t="shared" si="0"/>
        <v>0.18866956054212108</v>
      </c>
      <c r="AD6" s="1243">
        <f t="shared" si="0"/>
        <v>0.2262670965421425</v>
      </c>
      <c r="AE6" s="1244">
        <f t="shared" si="0"/>
        <v>0.20617406825243451</v>
      </c>
      <c r="AF6" s="1243">
        <f t="shared" si="0"/>
        <v>0.30359627928806848</v>
      </c>
      <c r="AG6" s="1244">
        <f t="shared" si="0"/>
        <v>0.20817677257935757</v>
      </c>
      <c r="AH6" s="1243">
        <f t="shared" si="0"/>
        <v>0.33699552969781216</v>
      </c>
      <c r="AI6" s="1244">
        <f t="shared" si="0"/>
        <v>0.21195591921397294</v>
      </c>
      <c r="AJ6" s="1243">
        <f t="shared" si="0"/>
        <v>0.37125660346937922</v>
      </c>
      <c r="AK6" s="1244">
        <f t="shared" si="0"/>
        <v>0.21195591921397294</v>
      </c>
      <c r="AL6" s="1243">
        <f t="shared" ref="AL6:BO6" si="1">SUM(AL7,AL19,AL84,AL133)/4</f>
        <v>0.43368185103012002</v>
      </c>
      <c r="AM6" s="1244">
        <f t="shared" si="1"/>
        <v>0.21195591921397294</v>
      </c>
      <c r="AN6" s="1243">
        <f t="shared" si="1"/>
        <v>0.45338051383302602</v>
      </c>
      <c r="AO6" s="1244">
        <f t="shared" si="1"/>
        <v>0.21195591921397294</v>
      </c>
      <c r="AP6" s="1243">
        <f t="shared" si="1"/>
        <v>0.4925161853737221</v>
      </c>
      <c r="AQ6" s="1244">
        <f t="shared" si="1"/>
        <v>0.21195591921397294</v>
      </c>
      <c r="AR6" s="1243">
        <f t="shared" si="1"/>
        <v>0.56990475043293665</v>
      </c>
      <c r="AS6" s="1244">
        <f t="shared" si="1"/>
        <v>0.21195591921397294</v>
      </c>
      <c r="AT6" s="1243">
        <f t="shared" si="1"/>
        <v>0.61110002845511424</v>
      </c>
      <c r="AU6" s="1244">
        <f t="shared" si="1"/>
        <v>0.21195591921397294</v>
      </c>
      <c r="AV6" s="1243">
        <f t="shared" si="1"/>
        <v>0.67218130184766212</v>
      </c>
      <c r="AW6" s="1244">
        <f t="shared" si="1"/>
        <v>0.21195591921397294</v>
      </c>
      <c r="AX6" s="1243">
        <f t="shared" si="1"/>
        <v>0.7432934357281018</v>
      </c>
      <c r="AY6" s="1244">
        <f t="shared" si="1"/>
        <v>0.21195591921397294</v>
      </c>
      <c r="AZ6" s="1243">
        <f t="shared" si="1"/>
        <v>0.79107780073389744</v>
      </c>
      <c r="BA6" s="1244">
        <f t="shared" si="1"/>
        <v>0.21195591921397294</v>
      </c>
      <c r="BB6" s="1243">
        <f t="shared" si="1"/>
        <v>0.83853150334653082</v>
      </c>
      <c r="BC6" s="1244">
        <f t="shared" si="1"/>
        <v>0.21195591921397294</v>
      </c>
      <c r="BD6" s="1243">
        <f t="shared" si="1"/>
        <v>0.87723320275403605</v>
      </c>
      <c r="BE6" s="1244">
        <f t="shared" si="1"/>
        <v>0.21195591921397294</v>
      </c>
      <c r="BF6" s="1243">
        <f t="shared" si="1"/>
        <v>0.90557484567901225</v>
      </c>
      <c r="BG6" s="1244">
        <f t="shared" si="1"/>
        <v>0.21195591921397294</v>
      </c>
      <c r="BH6" s="1243">
        <f t="shared" si="1"/>
        <v>0.96484375</v>
      </c>
      <c r="BI6" s="1244">
        <f t="shared" si="1"/>
        <v>0.21195591921397294</v>
      </c>
      <c r="BJ6" s="1243">
        <f t="shared" si="1"/>
        <v>1</v>
      </c>
      <c r="BK6" s="1244">
        <f t="shared" si="1"/>
        <v>0.21195591921397294</v>
      </c>
      <c r="BL6" s="1243">
        <f t="shared" si="1"/>
        <v>0</v>
      </c>
      <c r="BM6" s="1244">
        <f t="shared" si="1"/>
        <v>0</v>
      </c>
      <c r="BN6" s="1243">
        <f t="shared" si="1"/>
        <v>0</v>
      </c>
      <c r="BO6" s="1244">
        <f t="shared" si="1"/>
        <v>0</v>
      </c>
    </row>
    <row r="7" spans="1:67" ht="22" customHeight="1" x14ac:dyDescent="0.25">
      <c r="A7" s="1245" t="s">
        <v>93</v>
      </c>
      <c r="B7" s="1246"/>
      <c r="C7" s="1246"/>
      <c r="D7" s="1246"/>
      <c r="E7" s="1247"/>
      <c r="F7" s="1248">
        <f>SUM(F8,F12,F15)/3</f>
        <v>0</v>
      </c>
      <c r="G7" s="1249">
        <f>SUM(G8,G12,G15)/3</f>
        <v>0</v>
      </c>
      <c r="H7" s="1248">
        <f t="shared" ref="H7:R7" si="2">SUM(H8,H12,H15)/3</f>
        <v>6.1728395061728392E-3</v>
      </c>
      <c r="I7" s="1249">
        <f t="shared" si="2"/>
        <v>6.1728395061728392E-3</v>
      </c>
      <c r="J7" s="1248">
        <f t="shared" si="2"/>
        <v>1.2345679012345678E-2</v>
      </c>
      <c r="K7" s="1249">
        <f t="shared" si="2"/>
        <v>1.2345679012345678E-2</v>
      </c>
      <c r="L7" s="1248">
        <f t="shared" si="2"/>
        <v>1.8518518518518517E-2</v>
      </c>
      <c r="M7" s="1249">
        <f t="shared" si="2"/>
        <v>1.8518518518518517E-2</v>
      </c>
      <c r="N7" s="1248">
        <f t="shared" si="2"/>
        <v>2.4691358024691357E-2</v>
      </c>
      <c r="O7" s="1249">
        <f>SUM(O8,O12,O15)/3</f>
        <v>2.4691358024691357E-2</v>
      </c>
      <c r="P7" s="1248">
        <f t="shared" si="2"/>
        <v>0.16975308641975309</v>
      </c>
      <c r="Q7" s="1249">
        <f t="shared" si="2"/>
        <v>0.1419753086419753</v>
      </c>
      <c r="R7" s="1248">
        <f t="shared" si="2"/>
        <v>0.1759259259259259</v>
      </c>
      <c r="S7" s="1249">
        <f>SUM(S8,S12,S15)/3</f>
        <v>0.1759259259259259</v>
      </c>
      <c r="T7" s="1248">
        <f t="shared" ref="T7:BG7" si="3">SUM(T8,T12,T15)/3</f>
        <v>0.18209876543209877</v>
      </c>
      <c r="U7" s="1249">
        <f t="shared" si="3"/>
        <v>0.18209876543209877</v>
      </c>
      <c r="V7" s="1248">
        <f t="shared" si="3"/>
        <v>0.18827160493827158</v>
      </c>
      <c r="W7" s="1249">
        <f t="shared" si="3"/>
        <v>0.18827160493827158</v>
      </c>
      <c r="X7" s="1248">
        <f t="shared" si="3"/>
        <v>0.22222222222222221</v>
      </c>
      <c r="Y7" s="1249">
        <f t="shared" si="3"/>
        <v>0.22222222222222221</v>
      </c>
      <c r="Z7" s="1248">
        <f t="shared" si="3"/>
        <v>0.22839506172839505</v>
      </c>
      <c r="AA7" s="1249">
        <f t="shared" si="3"/>
        <v>0.22839506172839505</v>
      </c>
      <c r="AB7" s="1248">
        <f t="shared" si="3"/>
        <v>0.23456790123456792</v>
      </c>
      <c r="AC7" s="1249">
        <f t="shared" si="3"/>
        <v>0.23456790123456792</v>
      </c>
      <c r="AD7" s="1248">
        <f t="shared" si="3"/>
        <v>0.2407407407407407</v>
      </c>
      <c r="AE7" s="1249">
        <f t="shared" si="3"/>
        <v>0.2407407407407407</v>
      </c>
      <c r="AF7" s="1248">
        <f t="shared" si="3"/>
        <v>0.38580246913580241</v>
      </c>
      <c r="AG7" s="1249">
        <f t="shared" si="3"/>
        <v>0.2407407407407407</v>
      </c>
      <c r="AH7" s="1248">
        <f t="shared" si="3"/>
        <v>0.39197530864197527</v>
      </c>
      <c r="AI7" s="1249">
        <f t="shared" si="3"/>
        <v>0.2407407407407407</v>
      </c>
      <c r="AJ7" s="1248">
        <f t="shared" si="3"/>
        <v>0.39814814814814814</v>
      </c>
      <c r="AK7" s="1249">
        <f t="shared" si="3"/>
        <v>0.2407407407407407</v>
      </c>
      <c r="AL7" s="1248">
        <f t="shared" si="3"/>
        <v>0.51543209876543206</v>
      </c>
      <c r="AM7" s="1249">
        <f t="shared" si="3"/>
        <v>0.2407407407407407</v>
      </c>
      <c r="AN7" s="1248">
        <f t="shared" si="3"/>
        <v>0.52160493827160492</v>
      </c>
      <c r="AO7" s="1249">
        <f t="shared" si="3"/>
        <v>0.2407407407407407</v>
      </c>
      <c r="AP7" s="1248">
        <f t="shared" si="3"/>
        <v>0.55555555555555547</v>
      </c>
      <c r="AQ7" s="1249">
        <f t="shared" si="3"/>
        <v>0.2407407407407407</v>
      </c>
      <c r="AR7" s="1248">
        <f t="shared" si="3"/>
        <v>0.67283950617283939</v>
      </c>
      <c r="AS7" s="1249">
        <f t="shared" si="3"/>
        <v>0.2407407407407407</v>
      </c>
      <c r="AT7" s="1248">
        <f t="shared" si="3"/>
        <v>0.67901234567901225</v>
      </c>
      <c r="AU7" s="1249">
        <f t="shared" si="3"/>
        <v>0.2407407407407407</v>
      </c>
      <c r="AV7" s="1248">
        <f t="shared" si="3"/>
        <v>0.68518518518518512</v>
      </c>
      <c r="AW7" s="1249">
        <f t="shared" si="3"/>
        <v>0.2407407407407407</v>
      </c>
      <c r="AX7" s="1248">
        <f t="shared" si="3"/>
        <v>0.71913580246913578</v>
      </c>
      <c r="AY7" s="1249">
        <f t="shared" si="3"/>
        <v>0.2407407407407407</v>
      </c>
      <c r="AZ7" s="1248">
        <f t="shared" si="3"/>
        <v>0.72530864197530853</v>
      </c>
      <c r="BA7" s="1249">
        <f t="shared" si="3"/>
        <v>0.2407407407407407</v>
      </c>
      <c r="BB7" s="1248">
        <f t="shared" si="3"/>
        <v>0.7314814814814814</v>
      </c>
      <c r="BC7" s="1249">
        <f t="shared" si="3"/>
        <v>0.2407407407407407</v>
      </c>
      <c r="BD7" s="1248">
        <f t="shared" si="3"/>
        <v>0.73765432098765427</v>
      </c>
      <c r="BE7" s="1249">
        <f t="shared" si="3"/>
        <v>0.2407407407407407</v>
      </c>
      <c r="BF7" s="1248">
        <f t="shared" si="3"/>
        <v>0.77160493827160481</v>
      </c>
      <c r="BG7" s="1249">
        <f t="shared" si="3"/>
        <v>0.2407407407407407</v>
      </c>
      <c r="BH7" s="1248">
        <f>SUM(BH8,BH12,BH15)/3</f>
        <v>0.88888888888888884</v>
      </c>
      <c r="BI7" s="1249">
        <f t="shared" ref="BI7" si="4">SUM(BI8,BI12,BI15)/3</f>
        <v>0.2407407407407407</v>
      </c>
      <c r="BJ7" s="1248">
        <f>SUM(BJ8,BJ12,BJ15)/3</f>
        <v>1</v>
      </c>
      <c r="BK7" s="1249">
        <f t="shared" ref="BK7:BO7" si="5">SUM(BK8,BK12,BK15)/3</f>
        <v>0.2407407407407407</v>
      </c>
      <c r="BL7" s="1248">
        <f t="shared" si="5"/>
        <v>0</v>
      </c>
      <c r="BM7" s="1249">
        <f t="shared" si="5"/>
        <v>0</v>
      </c>
      <c r="BN7" s="1248">
        <f t="shared" si="5"/>
        <v>0</v>
      </c>
      <c r="BO7" s="1249">
        <f t="shared" si="5"/>
        <v>0</v>
      </c>
    </row>
    <row r="8" spans="1:67" ht="22" customHeight="1" x14ac:dyDescent="0.25">
      <c r="A8" s="1250"/>
      <c r="B8" s="1466" t="s">
        <v>94</v>
      </c>
      <c r="C8" s="1466"/>
      <c r="D8" s="1466"/>
      <c r="E8" s="1467"/>
      <c r="F8" s="1251">
        <f>SUM(F9:F11)/3</f>
        <v>0</v>
      </c>
      <c r="G8" s="1252">
        <f>SUM(G9:G11)/3</f>
        <v>0</v>
      </c>
      <c r="H8" s="1251">
        <f t="shared" ref="H8:BI8" si="6">SUM(H9:H11)/3</f>
        <v>0</v>
      </c>
      <c r="I8" s="1252">
        <f t="shared" si="6"/>
        <v>0</v>
      </c>
      <c r="J8" s="1251">
        <f t="shared" si="6"/>
        <v>0</v>
      </c>
      <c r="K8" s="1252">
        <f t="shared" si="6"/>
        <v>0</v>
      </c>
      <c r="L8" s="1251">
        <f t="shared" si="6"/>
        <v>0</v>
      </c>
      <c r="M8" s="1252">
        <f t="shared" si="6"/>
        <v>0</v>
      </c>
      <c r="N8" s="1251">
        <f t="shared" si="6"/>
        <v>0</v>
      </c>
      <c r="O8" s="1252">
        <f t="shared" si="6"/>
        <v>0</v>
      </c>
      <c r="P8" s="1251">
        <f t="shared" si="6"/>
        <v>0.33333333333333331</v>
      </c>
      <c r="Q8" s="1252">
        <f t="shared" si="6"/>
        <v>0.33333333333333331</v>
      </c>
      <c r="R8" s="1251">
        <f t="shared" si="6"/>
        <v>0.33333333333333331</v>
      </c>
      <c r="S8" s="1252">
        <f t="shared" si="6"/>
        <v>0.33333333333333331</v>
      </c>
      <c r="T8" s="1251">
        <f t="shared" si="6"/>
        <v>0.33333333333333331</v>
      </c>
      <c r="U8" s="1252">
        <f t="shared" si="6"/>
        <v>0.33333333333333331</v>
      </c>
      <c r="V8" s="1251">
        <f t="shared" si="6"/>
        <v>0.33333333333333331</v>
      </c>
      <c r="W8" s="1252">
        <f t="shared" si="6"/>
        <v>0.33333333333333331</v>
      </c>
      <c r="X8" s="1251">
        <f t="shared" si="6"/>
        <v>0.33333333333333331</v>
      </c>
      <c r="Y8" s="1252">
        <f t="shared" si="6"/>
        <v>0.33333333333333331</v>
      </c>
      <c r="Z8" s="1251">
        <f t="shared" si="6"/>
        <v>0.33333333333333331</v>
      </c>
      <c r="AA8" s="1252">
        <f t="shared" si="6"/>
        <v>0.33333333333333331</v>
      </c>
      <c r="AB8" s="1251">
        <f t="shared" si="6"/>
        <v>0.33333333333333331</v>
      </c>
      <c r="AC8" s="1252">
        <f t="shared" si="6"/>
        <v>0.33333333333333331</v>
      </c>
      <c r="AD8" s="1251">
        <f t="shared" si="6"/>
        <v>0.33333333333333331</v>
      </c>
      <c r="AE8" s="1252">
        <f t="shared" si="6"/>
        <v>0.33333333333333331</v>
      </c>
      <c r="AF8" s="1251">
        <f t="shared" si="6"/>
        <v>0.33333333333333331</v>
      </c>
      <c r="AG8" s="1252">
        <f t="shared" si="6"/>
        <v>0.33333333333333331</v>
      </c>
      <c r="AH8" s="1251">
        <f t="shared" si="6"/>
        <v>0.33333333333333331</v>
      </c>
      <c r="AI8" s="1252">
        <f t="shared" si="6"/>
        <v>0.33333333333333331</v>
      </c>
      <c r="AJ8" s="1251">
        <f t="shared" si="6"/>
        <v>0.33333333333333331</v>
      </c>
      <c r="AK8" s="1252">
        <f t="shared" si="6"/>
        <v>0.33333333333333331</v>
      </c>
      <c r="AL8" s="1251">
        <f t="shared" si="6"/>
        <v>0.66666666666666663</v>
      </c>
      <c r="AM8" s="1252">
        <f t="shared" si="6"/>
        <v>0.33333333333333331</v>
      </c>
      <c r="AN8" s="1251">
        <f t="shared" si="6"/>
        <v>0.66666666666666663</v>
      </c>
      <c r="AO8" s="1252">
        <f t="shared" si="6"/>
        <v>0.33333333333333331</v>
      </c>
      <c r="AP8" s="1251">
        <f t="shared" si="6"/>
        <v>0.66666666666666663</v>
      </c>
      <c r="AQ8" s="1252">
        <f t="shared" si="6"/>
        <v>0.33333333333333331</v>
      </c>
      <c r="AR8" s="1251">
        <f t="shared" si="6"/>
        <v>0.66666666666666663</v>
      </c>
      <c r="AS8" s="1252">
        <f t="shared" si="6"/>
        <v>0.33333333333333331</v>
      </c>
      <c r="AT8" s="1251">
        <f t="shared" si="6"/>
        <v>0.66666666666666663</v>
      </c>
      <c r="AU8" s="1252">
        <f t="shared" si="6"/>
        <v>0.33333333333333331</v>
      </c>
      <c r="AV8" s="1251">
        <f t="shared" si="6"/>
        <v>0.66666666666666663</v>
      </c>
      <c r="AW8" s="1252">
        <f t="shared" si="6"/>
        <v>0.33333333333333331</v>
      </c>
      <c r="AX8" s="1251">
        <f t="shared" si="6"/>
        <v>0.66666666666666663</v>
      </c>
      <c r="AY8" s="1252">
        <f t="shared" si="6"/>
        <v>0.33333333333333331</v>
      </c>
      <c r="AZ8" s="1251">
        <f t="shared" si="6"/>
        <v>0.66666666666666663</v>
      </c>
      <c r="BA8" s="1252">
        <f t="shared" si="6"/>
        <v>0.33333333333333331</v>
      </c>
      <c r="BB8" s="1251">
        <f t="shared" si="6"/>
        <v>0.66666666666666663</v>
      </c>
      <c r="BC8" s="1252">
        <f t="shared" si="6"/>
        <v>0.33333333333333331</v>
      </c>
      <c r="BD8" s="1251">
        <f t="shared" si="6"/>
        <v>0.66666666666666663</v>
      </c>
      <c r="BE8" s="1252">
        <f t="shared" si="6"/>
        <v>0.33333333333333331</v>
      </c>
      <c r="BF8" s="1251">
        <f t="shared" si="6"/>
        <v>0.66666666666666663</v>
      </c>
      <c r="BG8" s="1252">
        <f t="shared" si="6"/>
        <v>0.33333333333333331</v>
      </c>
      <c r="BH8" s="1251">
        <f t="shared" si="6"/>
        <v>0.66666666666666663</v>
      </c>
      <c r="BI8" s="1252">
        <f t="shared" si="6"/>
        <v>0.33333333333333331</v>
      </c>
      <c r="BJ8" s="1251">
        <f>SUM(BJ9:BJ11)/3</f>
        <v>1</v>
      </c>
      <c r="BK8" s="1252">
        <f t="shared" ref="BK8:BO8" si="7">SUM(BK9:BK11)/3</f>
        <v>0.33333333333333331</v>
      </c>
      <c r="BL8" s="1251">
        <f t="shared" si="7"/>
        <v>0</v>
      </c>
      <c r="BM8" s="1252">
        <f t="shared" si="7"/>
        <v>0</v>
      </c>
      <c r="BN8" s="1251">
        <f t="shared" si="7"/>
        <v>0</v>
      </c>
      <c r="BO8" s="1252">
        <f t="shared" si="7"/>
        <v>0</v>
      </c>
    </row>
    <row r="9" spans="1:67" ht="22" customHeight="1" x14ac:dyDescent="0.25">
      <c r="A9" s="1253"/>
      <c r="B9" s="1254"/>
      <c r="C9" s="1255" t="s">
        <v>285</v>
      </c>
      <c r="D9" s="1254"/>
      <c r="E9" s="1256"/>
      <c r="F9" s="1257"/>
      <c r="G9" s="1258"/>
      <c r="H9" s="1257"/>
      <c r="I9" s="1258"/>
      <c r="J9" s="1257"/>
      <c r="K9" s="1258"/>
      <c r="L9" s="1257"/>
      <c r="M9" s="1258"/>
      <c r="N9" s="1257"/>
      <c r="O9" s="1258"/>
      <c r="P9" s="1259">
        <f>SUM('한양도성타임머신 WBS'!$Y$8)</f>
        <v>1</v>
      </c>
      <c r="Q9" s="1260">
        <f>SUM('한양도성타임머신 WBS'!$Z$8)</f>
        <v>1</v>
      </c>
      <c r="R9" s="1261">
        <f>SUM(P9)</f>
        <v>1</v>
      </c>
      <c r="S9" s="1262">
        <f>SUM(Q9)</f>
        <v>1</v>
      </c>
      <c r="T9" s="1261">
        <f t="shared" ref="T9:AI9" si="8">SUM(R9)</f>
        <v>1</v>
      </c>
      <c r="U9" s="1262">
        <f t="shared" si="8"/>
        <v>1</v>
      </c>
      <c r="V9" s="1261">
        <f t="shared" si="8"/>
        <v>1</v>
      </c>
      <c r="W9" s="1262">
        <f t="shared" si="8"/>
        <v>1</v>
      </c>
      <c r="X9" s="1261">
        <f t="shared" si="8"/>
        <v>1</v>
      </c>
      <c r="Y9" s="1262">
        <f t="shared" si="8"/>
        <v>1</v>
      </c>
      <c r="Z9" s="1261">
        <f t="shared" si="8"/>
        <v>1</v>
      </c>
      <c r="AA9" s="1262">
        <f t="shared" si="8"/>
        <v>1</v>
      </c>
      <c r="AB9" s="1261">
        <f t="shared" si="8"/>
        <v>1</v>
      </c>
      <c r="AC9" s="1262">
        <f t="shared" si="8"/>
        <v>1</v>
      </c>
      <c r="AD9" s="1261">
        <f t="shared" si="8"/>
        <v>1</v>
      </c>
      <c r="AE9" s="1262">
        <f t="shared" si="8"/>
        <v>1</v>
      </c>
      <c r="AF9" s="1261">
        <f t="shared" si="8"/>
        <v>1</v>
      </c>
      <c r="AG9" s="1262">
        <f t="shared" si="8"/>
        <v>1</v>
      </c>
      <c r="AH9" s="1261">
        <f t="shared" si="8"/>
        <v>1</v>
      </c>
      <c r="AI9" s="1262">
        <f t="shared" si="8"/>
        <v>1</v>
      </c>
      <c r="AJ9" s="1261">
        <f t="shared" ref="AJ9:AY10" si="9">SUM(AH9)</f>
        <v>1</v>
      </c>
      <c r="AK9" s="1262">
        <f t="shared" si="9"/>
        <v>1</v>
      </c>
      <c r="AL9" s="1261">
        <f t="shared" si="9"/>
        <v>1</v>
      </c>
      <c r="AM9" s="1262">
        <f t="shared" si="9"/>
        <v>1</v>
      </c>
      <c r="AN9" s="1261">
        <f t="shared" si="9"/>
        <v>1</v>
      </c>
      <c r="AO9" s="1262">
        <f t="shared" si="9"/>
        <v>1</v>
      </c>
      <c r="AP9" s="1261">
        <f t="shared" si="9"/>
        <v>1</v>
      </c>
      <c r="AQ9" s="1262">
        <f t="shared" si="9"/>
        <v>1</v>
      </c>
      <c r="AR9" s="1261">
        <f t="shared" si="9"/>
        <v>1</v>
      </c>
      <c r="AS9" s="1262">
        <f t="shared" si="9"/>
        <v>1</v>
      </c>
      <c r="AT9" s="1261">
        <f t="shared" si="9"/>
        <v>1</v>
      </c>
      <c r="AU9" s="1262">
        <f t="shared" si="9"/>
        <v>1</v>
      </c>
      <c r="AV9" s="1261">
        <f t="shared" si="9"/>
        <v>1</v>
      </c>
      <c r="AW9" s="1262">
        <f t="shared" si="9"/>
        <v>1</v>
      </c>
      <c r="AX9" s="1261">
        <f t="shared" si="9"/>
        <v>1</v>
      </c>
      <c r="AY9" s="1262">
        <f t="shared" si="9"/>
        <v>1</v>
      </c>
      <c r="AZ9" s="1261">
        <f t="shared" ref="AZ9:BI10" si="10">SUM(AX9)</f>
        <v>1</v>
      </c>
      <c r="BA9" s="1262">
        <f t="shared" si="10"/>
        <v>1</v>
      </c>
      <c r="BB9" s="1261">
        <f t="shared" si="10"/>
        <v>1</v>
      </c>
      <c r="BC9" s="1262">
        <f t="shared" si="10"/>
        <v>1</v>
      </c>
      <c r="BD9" s="1261">
        <f t="shared" si="10"/>
        <v>1</v>
      </c>
      <c r="BE9" s="1262">
        <f t="shared" si="10"/>
        <v>1</v>
      </c>
      <c r="BF9" s="1261">
        <f t="shared" si="10"/>
        <v>1</v>
      </c>
      <c r="BG9" s="1262">
        <f t="shared" si="10"/>
        <v>1</v>
      </c>
      <c r="BH9" s="1261">
        <f t="shared" si="10"/>
        <v>1</v>
      </c>
      <c r="BI9" s="1262">
        <f t="shared" si="10"/>
        <v>1</v>
      </c>
      <c r="BJ9" s="1261">
        <f>SUM(BH9)</f>
        <v>1</v>
      </c>
      <c r="BK9" s="1262">
        <f t="shared" ref="BK9" si="11">SUM(BI9)</f>
        <v>1</v>
      </c>
      <c r="BL9" s="1261"/>
      <c r="BM9" s="1262"/>
      <c r="BN9" s="1261"/>
      <c r="BO9" s="1262"/>
    </row>
    <row r="10" spans="1:67" ht="22" customHeight="1" x14ac:dyDescent="0.25">
      <c r="A10" s="1253"/>
      <c r="B10" s="1254"/>
      <c r="C10" s="1263" t="s">
        <v>286</v>
      </c>
      <c r="D10" s="1254"/>
      <c r="E10" s="1256"/>
      <c r="F10" s="1257"/>
      <c r="G10" s="1258"/>
      <c r="H10" s="1257"/>
      <c r="I10" s="1258"/>
      <c r="J10" s="1257"/>
      <c r="K10" s="1258"/>
      <c r="L10" s="1257"/>
      <c r="M10" s="1258"/>
      <c r="N10" s="1257"/>
      <c r="O10" s="1258"/>
      <c r="P10" s="1257"/>
      <c r="Q10" s="1258"/>
      <c r="R10" s="1257"/>
      <c r="S10" s="1258"/>
      <c r="T10" s="1257"/>
      <c r="U10" s="1258"/>
      <c r="V10" s="1257"/>
      <c r="W10" s="1258"/>
      <c r="X10" s="1257"/>
      <c r="Y10" s="1258"/>
      <c r="Z10" s="1257"/>
      <c r="AA10" s="1258"/>
      <c r="AB10" s="1257"/>
      <c r="AC10" s="1258"/>
      <c r="AD10" s="1257"/>
      <c r="AE10" s="1258"/>
      <c r="AF10" s="1257"/>
      <c r="AG10" s="1258"/>
      <c r="AH10" s="1257"/>
      <c r="AI10" s="1258"/>
      <c r="AJ10" s="1257"/>
      <c r="AK10" s="1258"/>
      <c r="AL10" s="1259">
        <f>SUM('한양도성타임머신 WBS'!$AU$9)</f>
        <v>1</v>
      </c>
      <c r="AM10" s="1260">
        <f>SUM('한양도성타임머신 WBS'!$AV$9)</f>
        <v>0</v>
      </c>
      <c r="AN10" s="1261">
        <f t="shared" si="9"/>
        <v>1</v>
      </c>
      <c r="AO10" s="1262">
        <f t="shared" si="9"/>
        <v>0</v>
      </c>
      <c r="AP10" s="1261">
        <f>SUM(AN10)</f>
        <v>1</v>
      </c>
      <c r="AQ10" s="1262">
        <f t="shared" si="9"/>
        <v>0</v>
      </c>
      <c r="AR10" s="1261">
        <f>SUM(AP10)</f>
        <v>1</v>
      </c>
      <c r="AS10" s="1262">
        <f t="shared" si="9"/>
        <v>0</v>
      </c>
      <c r="AT10" s="1261">
        <f t="shared" si="9"/>
        <v>1</v>
      </c>
      <c r="AU10" s="1262">
        <f t="shared" si="9"/>
        <v>0</v>
      </c>
      <c r="AV10" s="1261">
        <f t="shared" si="9"/>
        <v>1</v>
      </c>
      <c r="AW10" s="1262">
        <f t="shared" si="9"/>
        <v>0</v>
      </c>
      <c r="AX10" s="1261">
        <f t="shared" si="9"/>
        <v>1</v>
      </c>
      <c r="AY10" s="1262">
        <f t="shared" si="9"/>
        <v>0</v>
      </c>
      <c r="AZ10" s="1261">
        <f t="shared" si="10"/>
        <v>1</v>
      </c>
      <c r="BA10" s="1262">
        <f t="shared" si="10"/>
        <v>0</v>
      </c>
      <c r="BB10" s="1261">
        <f t="shared" si="10"/>
        <v>1</v>
      </c>
      <c r="BC10" s="1262">
        <f t="shared" si="10"/>
        <v>0</v>
      </c>
      <c r="BD10" s="1261">
        <f t="shared" si="10"/>
        <v>1</v>
      </c>
      <c r="BE10" s="1262">
        <f t="shared" si="10"/>
        <v>0</v>
      </c>
      <c r="BF10" s="1261">
        <f t="shared" si="10"/>
        <v>1</v>
      </c>
      <c r="BG10" s="1262">
        <f t="shared" si="10"/>
        <v>0</v>
      </c>
      <c r="BH10" s="1261">
        <f>SUM(BF10)</f>
        <v>1</v>
      </c>
      <c r="BI10" s="1262">
        <f>SUM(BG10)</f>
        <v>0</v>
      </c>
      <c r="BJ10" s="1261">
        <f>SUM(BH10)</f>
        <v>1</v>
      </c>
      <c r="BK10" s="1262">
        <f>SUM(BI10)</f>
        <v>0</v>
      </c>
      <c r="BL10" s="1257"/>
      <c r="BM10" s="1258"/>
      <c r="BN10" s="1257"/>
      <c r="BO10" s="1258"/>
    </row>
    <row r="11" spans="1:67" ht="22" customHeight="1" x14ac:dyDescent="0.25">
      <c r="A11" s="1253"/>
      <c r="B11" s="1264"/>
      <c r="C11" s="1263" t="s">
        <v>287</v>
      </c>
      <c r="D11" s="1264"/>
      <c r="E11" s="1265"/>
      <c r="F11" s="1257"/>
      <c r="G11" s="1258"/>
      <c r="H11" s="1257"/>
      <c r="I11" s="1258"/>
      <c r="J11" s="1257"/>
      <c r="K11" s="1258"/>
      <c r="L11" s="1257"/>
      <c r="M11" s="1258"/>
      <c r="N11" s="1257"/>
      <c r="O11" s="1258"/>
      <c r="P11" s="1257"/>
      <c r="Q11" s="1258"/>
      <c r="R11" s="1257"/>
      <c r="S11" s="1258"/>
      <c r="T11" s="1257"/>
      <c r="U11" s="1258"/>
      <c r="V11" s="1257"/>
      <c r="W11" s="1258"/>
      <c r="X11" s="1257"/>
      <c r="Y11" s="1258"/>
      <c r="Z11" s="1257"/>
      <c r="AA11" s="1258"/>
      <c r="AB11" s="1257"/>
      <c r="AC11" s="1258"/>
      <c r="AD11" s="1257"/>
      <c r="AE11" s="1258"/>
      <c r="AF11" s="1257"/>
      <c r="AG11" s="1258"/>
      <c r="AH11" s="1257"/>
      <c r="AI11" s="1258"/>
      <c r="AJ11" s="1257"/>
      <c r="AK11" s="1258"/>
      <c r="AL11" s="1257"/>
      <c r="AM11" s="1258"/>
      <c r="AN11" s="1257"/>
      <c r="AO11" s="1258"/>
      <c r="AP11" s="1257"/>
      <c r="AQ11" s="1258"/>
      <c r="AR11" s="1257"/>
      <c r="AS11" s="1258"/>
      <c r="AT11" s="1257"/>
      <c r="AU11" s="1258"/>
      <c r="AV11" s="1257"/>
      <c r="AW11" s="1258"/>
      <c r="AX11" s="1257"/>
      <c r="AY11" s="1258"/>
      <c r="AZ11" s="1257"/>
      <c r="BA11" s="1258"/>
      <c r="BB11" s="1257"/>
      <c r="BC11" s="1258"/>
      <c r="BD11" s="1257"/>
      <c r="BE11" s="1258"/>
      <c r="BF11" s="1257"/>
      <c r="BG11" s="1258"/>
      <c r="BH11" s="1257"/>
      <c r="BI11" s="1258"/>
      <c r="BJ11" s="1259">
        <f>SUM('한양도성타임머신 WBS'!$BS$10)</f>
        <v>1</v>
      </c>
      <c r="BK11" s="1260">
        <f>SUM('한양도성타임머신 WBS'!$BT$10)</f>
        <v>0</v>
      </c>
      <c r="BL11" s="1257"/>
      <c r="BM11" s="1258"/>
      <c r="BN11" s="1257"/>
      <c r="BO11" s="1258"/>
    </row>
    <row r="12" spans="1:67" ht="22" customHeight="1" x14ac:dyDescent="0.25">
      <c r="A12" s="1253"/>
      <c r="B12" s="1266" t="s">
        <v>97</v>
      </c>
      <c r="C12" s="1267"/>
      <c r="D12" s="1267"/>
      <c r="E12" s="1268"/>
      <c r="F12" s="1251">
        <f>SUM(F13:F14)/2</f>
        <v>0</v>
      </c>
      <c r="G12" s="1252">
        <f>SUM(G13:G14)/2</f>
        <v>0</v>
      </c>
      <c r="H12" s="1251">
        <f t="shared" ref="H12:Y12" si="12">SUM(H13:H14)/2</f>
        <v>1.8518518518518517E-2</v>
      </c>
      <c r="I12" s="1252">
        <f t="shared" si="12"/>
        <v>1.8518518518518517E-2</v>
      </c>
      <c r="J12" s="1251">
        <f t="shared" si="12"/>
        <v>3.7037037037037035E-2</v>
      </c>
      <c r="K12" s="1252">
        <f>SUM(K13:K14)/2</f>
        <v>3.7037037037037035E-2</v>
      </c>
      <c r="L12" s="1251">
        <f>SUM(L13:L14)/2</f>
        <v>5.5555555555555552E-2</v>
      </c>
      <c r="M12" s="1252">
        <f t="shared" si="12"/>
        <v>5.5555555555555552E-2</v>
      </c>
      <c r="N12" s="1251">
        <f t="shared" si="12"/>
        <v>7.407407407407407E-2</v>
      </c>
      <c r="O12" s="1252">
        <f t="shared" si="12"/>
        <v>7.407407407407407E-2</v>
      </c>
      <c r="P12" s="1251">
        <f t="shared" si="12"/>
        <v>0.17592592592592593</v>
      </c>
      <c r="Q12" s="1252">
        <f t="shared" si="12"/>
        <v>9.2592592592592587E-2</v>
      </c>
      <c r="R12" s="1251">
        <f>SUM(R13:R14)/2</f>
        <v>0.19444444444444442</v>
      </c>
      <c r="S12" s="1252">
        <f t="shared" si="12"/>
        <v>0.19444444444444442</v>
      </c>
      <c r="T12" s="1251">
        <f t="shared" si="12"/>
        <v>0.21296296296296297</v>
      </c>
      <c r="U12" s="1252">
        <f t="shared" si="12"/>
        <v>0.21296296296296297</v>
      </c>
      <c r="V12" s="1251">
        <f t="shared" si="12"/>
        <v>0.23148148148148145</v>
      </c>
      <c r="W12" s="1252">
        <f t="shared" si="12"/>
        <v>0.23148148148148145</v>
      </c>
      <c r="X12" s="1251">
        <f t="shared" si="12"/>
        <v>0.33333333333333331</v>
      </c>
      <c r="Y12" s="1252">
        <f t="shared" si="12"/>
        <v>0.33333333333333331</v>
      </c>
      <c r="Z12" s="1251">
        <f>SUM(Z13:Z14)/2</f>
        <v>0.35185185185185186</v>
      </c>
      <c r="AA12" s="1252">
        <f t="shared" ref="AA12:BO12" si="13">SUM(AA13:AA14)/2</f>
        <v>0.35185185185185186</v>
      </c>
      <c r="AB12" s="1251">
        <f t="shared" si="13"/>
        <v>0.37037037037037035</v>
      </c>
      <c r="AC12" s="1252">
        <f t="shared" si="13"/>
        <v>0.37037037037037035</v>
      </c>
      <c r="AD12" s="1251">
        <f t="shared" si="13"/>
        <v>0.38888888888888884</v>
      </c>
      <c r="AE12" s="1252">
        <f t="shared" si="13"/>
        <v>0.38888888888888884</v>
      </c>
      <c r="AF12" s="1251">
        <f t="shared" si="13"/>
        <v>0.4907407407407407</v>
      </c>
      <c r="AG12" s="1252">
        <f t="shared" si="13"/>
        <v>0.38888888888888884</v>
      </c>
      <c r="AH12" s="1251">
        <f t="shared" si="13"/>
        <v>0.5092592592592593</v>
      </c>
      <c r="AI12" s="1252">
        <f t="shared" si="13"/>
        <v>0.38888888888888884</v>
      </c>
      <c r="AJ12" s="1251">
        <f t="shared" si="13"/>
        <v>0.52777777777777779</v>
      </c>
      <c r="AK12" s="1252">
        <f t="shared" si="13"/>
        <v>0.38888888888888884</v>
      </c>
      <c r="AL12" s="1251">
        <f t="shared" si="13"/>
        <v>0.54629629629629628</v>
      </c>
      <c r="AM12" s="1252">
        <f t="shared" si="13"/>
        <v>0.38888888888888884</v>
      </c>
      <c r="AN12" s="1251">
        <f t="shared" si="13"/>
        <v>0.56481481481481488</v>
      </c>
      <c r="AO12" s="1252">
        <f t="shared" si="13"/>
        <v>0.38888888888888884</v>
      </c>
      <c r="AP12" s="1251">
        <f t="shared" si="13"/>
        <v>0.66666666666666663</v>
      </c>
      <c r="AQ12" s="1252">
        <f t="shared" si="13"/>
        <v>0.38888888888888884</v>
      </c>
      <c r="AR12" s="1251">
        <f t="shared" si="13"/>
        <v>0.68518518518518512</v>
      </c>
      <c r="AS12" s="1252">
        <f t="shared" si="13"/>
        <v>0.38888888888888884</v>
      </c>
      <c r="AT12" s="1251">
        <f t="shared" si="13"/>
        <v>0.70370370370370372</v>
      </c>
      <c r="AU12" s="1252">
        <f t="shared" si="13"/>
        <v>0.38888888888888884</v>
      </c>
      <c r="AV12" s="1251">
        <f t="shared" si="13"/>
        <v>0.72222222222222221</v>
      </c>
      <c r="AW12" s="1252">
        <f t="shared" si="13"/>
        <v>0.38888888888888884</v>
      </c>
      <c r="AX12" s="1251">
        <f t="shared" si="13"/>
        <v>0.82407407407407407</v>
      </c>
      <c r="AY12" s="1252">
        <f t="shared" si="13"/>
        <v>0.38888888888888884</v>
      </c>
      <c r="AZ12" s="1251">
        <f t="shared" si="13"/>
        <v>0.84259259259259256</v>
      </c>
      <c r="BA12" s="1252">
        <f t="shared" si="13"/>
        <v>0.38888888888888884</v>
      </c>
      <c r="BB12" s="1251">
        <f t="shared" si="13"/>
        <v>0.86111111111111116</v>
      </c>
      <c r="BC12" s="1252">
        <f t="shared" si="13"/>
        <v>0.38888888888888884</v>
      </c>
      <c r="BD12" s="1251">
        <f t="shared" si="13"/>
        <v>0.87962962962962965</v>
      </c>
      <c r="BE12" s="1252">
        <f t="shared" si="13"/>
        <v>0.38888888888888884</v>
      </c>
      <c r="BF12" s="1251">
        <f t="shared" si="13"/>
        <v>0.9814814814814814</v>
      </c>
      <c r="BG12" s="1252">
        <f t="shared" si="13"/>
        <v>0.38888888888888884</v>
      </c>
      <c r="BH12" s="1251">
        <f t="shared" si="13"/>
        <v>1</v>
      </c>
      <c r="BI12" s="1252">
        <f t="shared" si="13"/>
        <v>0.38888888888888884</v>
      </c>
      <c r="BJ12" s="1251">
        <f t="shared" si="13"/>
        <v>1</v>
      </c>
      <c r="BK12" s="1252">
        <f t="shared" si="13"/>
        <v>0.38888888888888884</v>
      </c>
      <c r="BL12" s="1251">
        <f t="shared" si="13"/>
        <v>0</v>
      </c>
      <c r="BM12" s="1252">
        <f t="shared" si="13"/>
        <v>0</v>
      </c>
      <c r="BN12" s="1251">
        <f t="shared" si="13"/>
        <v>0</v>
      </c>
      <c r="BO12" s="1252">
        <f t="shared" si="13"/>
        <v>0</v>
      </c>
    </row>
    <row r="13" spans="1:67" ht="22" customHeight="1" x14ac:dyDescent="0.25">
      <c r="A13" s="1269"/>
      <c r="B13" s="1270"/>
      <c r="C13" s="1264" t="s">
        <v>98</v>
      </c>
      <c r="D13" s="1264"/>
      <c r="E13" s="1265"/>
      <c r="F13" s="1257"/>
      <c r="G13" s="1258"/>
      <c r="H13" s="1259">
        <f>SUM('한양도성타임머신 WBS'!$Q$12)/SUM('한양도성타임머신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3.7037037037037035E-2</v>
      </c>
      <c r="I13" s="1260">
        <f>SUM('한양도성타임머신 WBS'!$R$12)/SUM('한양도성타임머신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3.7037037037037035E-2</v>
      </c>
      <c r="J13" s="1259">
        <f>SUM('한양도성타임머신 WBS'!$Q$12,'한양도성타임머신 WBS'!$S$12)/SUM('한양도성타임머신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7.407407407407407E-2</v>
      </c>
      <c r="K13" s="1260">
        <f>SUM('한양도성타임머신 WBS'!$R$12,'한양도성타임머신 WBS'!$T$12)/SUM('한양도성타임머신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7.407407407407407E-2</v>
      </c>
      <c r="L13" s="1259">
        <f>SUM('한양도성타임머신 WBS'!$Q$12,'한양도성타임머신 WBS'!$S$12,'한양도성타임머신 WBS'!$U$12)/SUM('한양도성타임머신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0.1111111111111111</v>
      </c>
      <c r="M13" s="1260">
        <f>SUM('한양도성타임머신 WBS'!$R$12,'한양도성타임머신 WBS'!$T$12,'한양도성타임머신 WBS'!$V$12)/SUM('한양도성타임머신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0.1111111111111111</v>
      </c>
      <c r="N13" s="1259">
        <f>SUM('한양도성타임머신 WBS'!$Q$12,'한양도성타임머신 WBS'!$S$12,'한양도성타임머신 WBS'!$U$12,'한양도성타임머신 WBS'!$W$12)/SUM('한양도성타임머신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0.14814814814814814</v>
      </c>
      <c r="O13" s="1260">
        <f>SUM('한양도성타임머신 WBS'!$R$12,'한양도성타임머신 WBS'!$T$12,'한양도성타임머신 WBS'!$V$12,'한양도성타임머신 WBS'!$X$12)/SUM('한양도성타임머신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0.14814814814814814</v>
      </c>
      <c r="P13" s="1259">
        <f>SUM('한양도성타임머신 WBS'!$Q$12,'한양도성타임머신 WBS'!$S$12,'한양도성타임머신 WBS'!$U$12,'한양도성타임머신 WBS'!$W$12,'한양도성타임머신 WBS'!$Y$12)/SUM('한양도성타임머신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0.18518518518518517</v>
      </c>
      <c r="Q13" s="1260">
        <f>SUM('한양도성타임머신 WBS'!$R$12,'한양도성타임머신 WBS'!$T$12,'한양도성타임머신 WBS'!$V$12,'한양도성타임머신 WBS'!$X$12,'한양도성타임머신 WBS'!$Z$12)/SUM('한양도성타임머신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0.18518518518518517</v>
      </c>
      <c r="R13" s="1259">
        <f>SUM('한양도성타임머신 WBS'!$Q$12,'한양도성타임머신 WBS'!$S$12,'한양도성타임머신 WBS'!$U$12,'한양도성타임머신 WBS'!$W$12,'한양도성타임머신 WBS'!$Y$12,'한양도성타임머신 WBS'!$AA$12)/SUM('한양도성타임머신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0.22222222222222221</v>
      </c>
      <c r="S13" s="1260">
        <f>SUM('한양도성타임머신 WBS'!$R$12,'한양도성타임머신 WBS'!$T$12,'한양도성타임머신 WBS'!$V$12,'한양도성타임머신 WBS'!$X$12,'한양도성타임머신 WBS'!$Z$12,'한양도성타임머신 WBS'!$AB$12)/SUM('한양도성타임머신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0.22222222222222221</v>
      </c>
      <c r="T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0.25925925925925924</v>
      </c>
      <c r="U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0.25925925925925924</v>
      </c>
      <c r="V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0.29629629629629628</v>
      </c>
      <c r="W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0.29629629629629628</v>
      </c>
      <c r="X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0.33333333333333331</v>
      </c>
      <c r="Y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0.33333333333333331</v>
      </c>
      <c r="Z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0.37037037037037035</v>
      </c>
      <c r="AA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0.37037037037037035</v>
      </c>
      <c r="AB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0.40740740740740738</v>
      </c>
      <c r="AC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0.40740740740740738</v>
      </c>
      <c r="AD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AE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AF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0.48148148148148145</v>
      </c>
      <c r="AG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WBS'!$AN$12,'한양도성타임머신 WBS'!$AP$12)/SUM('한양도성타임머신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AH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0.51851851851851849</v>
      </c>
      <c r="AI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WBS'!$AN$12,'한양도성타임머신 WBS'!$AP$12,'한양도성타임머신 WBS'!$AR$12)/SUM('한양도성타임머신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AJ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0.55555555555555558</v>
      </c>
      <c r="AK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WBS'!$AN$12,'한양도성타임머신 WBS'!$AP$12,'한양도성타임머신 WBS'!$AR$12,'한양도성타임머신 WBS'!$AT$12)/SUM('한양도성타임머신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AL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0.59259259259259256</v>
      </c>
      <c r="AM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WBS'!$AN$12,'한양도성타임머신 WBS'!$AP$12,'한양도성타임머신 WBS'!$AR$12,'한양도성타임머신 WBS'!$AT$12,'한양도성타임머신 WBS'!$AV$12)/SUM('한양도성타임머신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AN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0.62962962962962965</v>
      </c>
      <c r="AO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WBS'!$AN$12,'한양도성타임머신 WBS'!$AP$12,'한양도성타임머신 WBS'!$AR$12,'한양도성타임머신 WBS'!$AT$12,'한양도성타임머신 WBS'!$AV$12,'한양도성타임머신 WBS'!$AX$12)/SUM('한양도성타임머신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AP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0.66666666666666663</v>
      </c>
      <c r="AQ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WBS'!$AN$12,'한양도성타임머신 WBS'!$AP$12,'한양도성타임머신 WBS'!$AR$12,'한양도성타임머신 WBS'!$AT$12,'한양도성타임머신 WBS'!$AV$12,'한양도성타임머신 WBS'!$AX$12,'한양도성타임머신 WBS'!$AZ$12)/SUM('한양도성타임머신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AR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0.70370370370370372</v>
      </c>
      <c r="AS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WBS'!$AN$12,'한양도성타임머신 WBS'!$AP$12,'한양도성타임머신 WBS'!$AR$12,'한양도성타임머신 WBS'!$AT$12,'한양도성타임머신 WBS'!$AV$12,'한양도성타임머신 WBS'!$AX$12,'한양도성타임머신 WBS'!$AZ$12,'한양도성타임머신 WBS'!$BB$12)/SUM('한양도성타임머신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AT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0.7407407407407407</v>
      </c>
      <c r="AU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WBS'!$AN$12,'한양도성타임머신 WBS'!$AP$12,'한양도성타임머신 WBS'!$AR$12,'한양도성타임머신 WBS'!$AT$12,'한양도성타임머신 WBS'!$AV$12,'한양도성타임머신 WBS'!$AX$12,'한양도성타임머신 WBS'!$AZ$12,'한양도성타임머신 WBS'!$BB$12,'한양도성타임머신 WBS'!$BD$12)/SUM('한양도성타임머신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AV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0.77777777777777779</v>
      </c>
      <c r="AW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WBS'!$AN$12,'한양도성타임머신 WBS'!$AP$12,'한양도성타임머신 WBS'!$AR$12,'한양도성타임머신 WBS'!$AT$12,'한양도성타임머신 WBS'!$AV$12,'한양도성타임머신 WBS'!$AX$12,'한양도성타임머신 WBS'!$AZ$12,'한양도성타임머신 WBS'!$BB$12,'한양도성타임머신 WBS'!$BD$12,'한양도성타임머신 WBS'!$BF$12)/SUM('한양도성타임머신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AX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0.81481481481481477</v>
      </c>
      <c r="AY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WBS'!$AN$12,'한양도성타임머신 WBS'!$AP$12,'한양도성타임머신 WBS'!$AR$12,'한양도성타임머신 WBS'!$AT$12,'한양도성타임머신 WBS'!$AV$12,'한양도성타임머신 WBS'!$AX$12,'한양도성타임머신 WBS'!$AZ$12,'한양도성타임머신 WBS'!$BB$12,'한양도성타임머신 WBS'!$BD$12,'한양도성타임머신 WBS'!$BF$12,'한양도성타임머신 WBS'!$BH$12)/SUM('한양도성타임머신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AZ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0.85185185185185186</v>
      </c>
      <c r="BA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WBS'!$AN$12,'한양도성타임머신 WBS'!$AP$12,'한양도성타임머신 WBS'!$AR$12,'한양도성타임머신 WBS'!$AT$12,'한양도성타임머신 WBS'!$AV$12,'한양도성타임머신 WBS'!$AX$12,'한양도성타임머신 WBS'!$AZ$12,'한양도성타임머신 WBS'!$BB$12,'한양도성타임머신 WBS'!$BD$12,'한양도성타임머신 WBS'!$BF$12,'한양도성타임머신 WBS'!$BH$12,'한양도성타임머신 WBS'!$BJ$12)/SUM('한양도성타임머신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BB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0.88888888888888884</v>
      </c>
      <c r="BC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WBS'!$AN$12,'한양도성타임머신 WBS'!$AP$12,'한양도성타임머신 WBS'!$AR$12,'한양도성타임머신 WBS'!$AT$12,'한양도성타임머신 WBS'!$AV$12,'한양도성타임머신 WBS'!$AX$12,'한양도성타임머신 WBS'!$AZ$12,'한양도성타임머신 WBS'!$BB$12,'한양도성타임머신 WBS'!$BD$12,'한양도성타임머신 WBS'!$BF$12,'한양도성타임머신 WBS'!$BH$12,'한양도성타임머신 WBS'!$BJ$12,'한양도성타임머신 WBS'!$BL$12)/SUM('한양도성타임머신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BD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0.92592592592592593</v>
      </c>
      <c r="BE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WBS'!$AN$12,'한양도성타임머신 WBS'!$AP$12,'한양도성타임머신 WBS'!$AR$12,'한양도성타임머신 WBS'!$AT$12,'한양도성타임머신 WBS'!$AV$12,'한양도성타임머신 WBS'!$AX$12,'한양도성타임머신 WBS'!$AZ$12,'한양도성타임머신 WBS'!$BB$12,'한양도성타임머신 WBS'!$BD$12,'한양도성타임머신 WBS'!$BF$12,'한양도성타임머신 WBS'!$BH$12,'한양도성타임머신 WBS'!$BJ$12,'한양도성타임머신 WBS'!$BL$12,'한양도성타임머신 WBS'!$BN$12)/SUM('한양도성타임머신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BF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0.96296296296296291</v>
      </c>
      <c r="BG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WBS'!$AN$12,'한양도성타임머신 WBS'!$AP$12,'한양도성타임머신 WBS'!$AR$12,'한양도성타임머신 WBS'!$AT$12,'한양도성타임머신 WBS'!$AV$12,'한양도성타임머신 WBS'!$AX$12,'한양도성타임머신 WBS'!$AZ$12,'한양도성타임머신 WBS'!$BB$12,'한양도성타임머신 WBS'!$BD$12,'한양도성타임머신 WBS'!$BF$12,'한양도성타임머신 WBS'!$BH$12,'한양도성타임머신 WBS'!$BJ$12,'한양도성타임머신 WBS'!$BL$12,'한양도성타임머신 WBS'!$BN$12,'한양도성타임머신 WBS'!$BP$12)/SUM('한양도성타임머신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BH13" s="1259">
        <f>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1</v>
      </c>
      <c r="BI13" s="1260">
        <f>SUM('한양도성타임머신 WBS'!$R$12,'한양도성타임머신 WBS'!$T$12,'한양도성타임머신 WBS'!$V$12,'한양도성타임머신 WBS'!$X$12,'한양도성타임머신 WBS'!$Z$12,'한양도성타임머신 WBS'!$AB$12,'한양도성타임머신 WBS'!$AD$12,'한양도성타임머신 WBS'!$AF$12,'한양도성타임머신 WBS'!$AH$12,'한양도성타임머신 WBS'!$AJ$12,'한양도성타임머신 WBS'!$AL$12,'한양도성타임머신 WBS'!$AN$12,'한양도성타임머신 WBS'!$AP$12,'한양도성타임머신 WBS'!$AR$12,'한양도성타임머신 WBS'!$AT$12,'한양도성타임머신 WBS'!$AV$12,'한양도성타임머신 WBS'!$AX$12,'한양도성타임머신 WBS'!$AZ$12,'한양도성타임머신 WBS'!$BB$12,'한양도성타임머신 WBS'!$BD$12,'한양도성타임머신 WBS'!$BF$12,'한양도성타임머신 WBS'!$BH$12,'한양도성타임머신 WBS'!$BJ$12,'한양도성타임머신 WBS'!$BL$12,'한양도성타임머신 WBS'!$BN$12,'한양도성타임머신 WBS'!$BP$12,'한양도성타임머신 WBS'!$BR$12)/SUM('한양도성타임머신 WBS'!$Q$12,'한양도성타임머신 WBS'!$S$12,'한양도성타임머신 WBS'!$U$12,'한양도성타임머신 WBS'!$W$12,'한양도성타임머신 WBS'!$Y$12,'한양도성타임머신 WBS'!$AA$12,'한양도성타임머신 WBS'!$AC$12,'한양도성타임머신 WBS'!$AE$12,'한양도성타임머신 WBS'!$AG$12,'한양도성타임머신 WBS'!$AI$12,'한양도성타임머신 WBS'!$AK$12,'한양도성타임머신 WBS'!$AM$12,'한양도성타임머신 WBS'!$AO$12,'한양도성타임머신 WBS'!$AQ$12,'한양도성타임머신 WBS'!$AS$12,'한양도성타임머신 WBS'!$AU$12,'한양도성타임머신 WBS'!$AW$12,'한양도성타임머신 WBS'!$AY$12,'한양도성타임머신 WBS'!$BA$12,'한양도성타임머신 WBS'!$BC$12,'한양도성타임머신 WBS'!$BE$12,'한양도성타임머신 WBS'!$BG$12,'한양도성타임머신 WBS'!$BI$12,'한양도성타임머신 WBS'!$BK$12,'한양도성타임머신 WBS'!$BM$12,'한양도성타임머신 WBS'!$BO$12,'한양도성타임머신 WBS'!$BQ$12)</f>
        <v>0.44444444444444442</v>
      </c>
      <c r="BJ13" s="1261">
        <f>SUM(BH13)</f>
        <v>1</v>
      </c>
      <c r="BK13" s="1262">
        <f>SUM(BI13)</f>
        <v>0.44444444444444442</v>
      </c>
      <c r="BL13" s="1257"/>
      <c r="BM13" s="1258"/>
      <c r="BN13" s="1257"/>
      <c r="BO13" s="1258"/>
    </row>
    <row r="14" spans="1:67" ht="22" customHeight="1" x14ac:dyDescent="0.25">
      <c r="A14" s="1269"/>
      <c r="B14" s="1271"/>
      <c r="C14" s="1272" t="s">
        <v>99</v>
      </c>
      <c r="D14" s="1273"/>
      <c r="E14" s="1274"/>
      <c r="F14" s="1275"/>
      <c r="G14" s="1276"/>
      <c r="H14" s="1275"/>
      <c r="I14" s="1276"/>
      <c r="J14" s="1275"/>
      <c r="K14" s="1276"/>
      <c r="L14" s="1275"/>
      <c r="M14" s="1276"/>
      <c r="N14" s="1275"/>
      <c r="O14" s="1276"/>
      <c r="P14" s="1277">
        <f>SUM('한양도성타임머신 WBS'!$Y$13)/SUM('한양도성타임머신 WBS'!$Y$13,'한양도성타임머신 WBS'!$AG$13,'한양도성타임머신 WBS'!$AO$13,'한양도성타임머신 WBS'!$AY$13,'한양도성타임머신 WBS'!$BG$13,'한양도성타임머신 WBS'!$BO$13)</f>
        <v>0.16666666666666666</v>
      </c>
      <c r="Q14" s="1278">
        <f>SUM('한양도성타임머신 WBS'!$Z$13)/SUM('한양도성타임머신 WBS'!$Y$13,'한양도성타임머신 WBS'!$AG$13,'한양도성타임머신 WBS'!$AO$13,'한양도성타임머신 WBS'!$AY$13,'한양도성타임머신 WBS'!$BG$13,'한양도성타임머신 WBS'!$BO$13)</f>
        <v>0</v>
      </c>
      <c r="R14" s="1279">
        <f>SUM(P14)</f>
        <v>0.16666666666666666</v>
      </c>
      <c r="S14" s="1280">
        <f>SUM('한양도성타임머신 WBS'!$Z$13,'한양도성타임머신 WBS'!$AB$13)/SUM('한양도성타임머신 WBS'!$Y$13,'한양도성타임머신 WBS'!$AG$13,'한양도성타임머신 WBS'!$AO$13,'한양도성타임머신 WBS'!$AY$13,'한양도성타임머신 WBS'!$BG$13,'한양도성타임머신 WBS'!$BO$13)</f>
        <v>0.16666666666666666</v>
      </c>
      <c r="T14" s="1279">
        <f t="shared" ref="T14" si="14">SUM(R14)</f>
        <v>0.16666666666666666</v>
      </c>
      <c r="U14" s="1280">
        <f>SUM('한양도성타임머신 WBS'!$Z$13,'한양도성타임머신 WBS'!$AB$13)/SUM('한양도성타임머신 WBS'!$Y$13,'한양도성타임머신 WBS'!$AG$13,'한양도성타임머신 WBS'!$AO$13,'한양도성타임머신 WBS'!$AY$13,'한양도성타임머신 WBS'!$BG$13,'한양도성타임머신 WBS'!$BO$13)</f>
        <v>0.16666666666666666</v>
      </c>
      <c r="V14" s="1279">
        <f t="shared" ref="V14" si="15">SUM(T14)</f>
        <v>0.16666666666666666</v>
      </c>
      <c r="W14" s="1280">
        <f>SUM('한양도성타임머신 WBS'!$Z$13,'한양도성타임머신 WBS'!$AB$13)/SUM('한양도성타임머신 WBS'!$Y$13,'한양도성타임머신 WBS'!$AG$13,'한양도성타임머신 WBS'!$AO$13,'한양도성타임머신 WBS'!$AY$13,'한양도성타임머신 WBS'!$BG$13,'한양도성타임머신 WBS'!$BO$13)</f>
        <v>0.16666666666666666</v>
      </c>
      <c r="X14" s="1277">
        <f>SUM('한양도성타임머신 WBS'!$Y$13,'한양도성타임머신 WBS'!$AG$13)/SUM('한양도성타임머신 WBS'!$Y$13,'한양도성타임머신 WBS'!$AG$13,'한양도성타임머신 WBS'!$AO$13,'한양도성타임머신 WBS'!$AY$13,'한양도성타임머신 WBS'!$BG$13,'한양도성타임머신 WBS'!$BO$13)</f>
        <v>0.33333333333333331</v>
      </c>
      <c r="Y14" s="1278">
        <f>SUM('한양도성타임머신 WBS'!$Z$13,'한양도성타임머신 WBS'!$AB$13,'한양도성타임머신 WBS'!$AD$13,'한양도성타임머신 WBS'!$AH$13)/SUM('한양도성타임머신 WBS'!$Y$13,'한양도성타임머신 WBS'!$AG$13,'한양도성타임머신 WBS'!$AO$13,'한양도성타임머신 WBS'!$AY$13,'한양도성타임머신 WBS'!$BG$13,'한양도성타임머신 WBS'!$BO$13)</f>
        <v>0.33333333333333331</v>
      </c>
      <c r="Z14" s="1279">
        <f>SUM(X14)</f>
        <v>0.33333333333333331</v>
      </c>
      <c r="AA14" s="1280">
        <f>SUM(Y14)</f>
        <v>0.33333333333333331</v>
      </c>
      <c r="AB14" s="1279">
        <f t="shared" ref="AB14:AE14" si="16">SUM(Z14)</f>
        <v>0.33333333333333331</v>
      </c>
      <c r="AC14" s="1280">
        <f>SUM(AA14)</f>
        <v>0.33333333333333331</v>
      </c>
      <c r="AD14" s="1279">
        <f t="shared" si="16"/>
        <v>0.33333333333333331</v>
      </c>
      <c r="AE14" s="1280">
        <f t="shared" si="16"/>
        <v>0.33333333333333331</v>
      </c>
      <c r="AF14" s="1277">
        <f>SUM('한양도성타임머신 WBS'!$Y$13,'한양도성타임머신 WBS'!$AG$13,'한양도성타임머신 WBS'!$AO$13)/SUM('한양도성타임머신 WBS'!$Y$13,'한양도성타임머신 WBS'!$AG$13,'한양도성타임머신 WBS'!$AO$13,'한양도성타임머신 WBS'!$AY$13,'한양도성타임머신 WBS'!$BG$13,'한양도성타임머신 WBS'!$BO$13)</f>
        <v>0.5</v>
      </c>
      <c r="AG14" s="1278">
        <f>SUM('한양도성타임머신 WBS'!$Z$13,'한양도성타임머신 WBS'!$AB$13,'한양도성타임머신 WBS'!$AH$13,'한양도성타임머신 WBS'!$AP$13)/SUM('한양도성타임머신 WBS'!$Y$13,'한양도성타임머신 WBS'!$AG$13,'한양도성타임머신 WBS'!$AO$13,'한양도성타임머신 WBS'!$AY$13,'한양도성타임머신 WBS'!$BG$13,'한양도성타임머신 WBS'!$BO$13)</f>
        <v>0.33333333333333331</v>
      </c>
      <c r="AH14" s="1279">
        <f>SUM(AF14)</f>
        <v>0.5</v>
      </c>
      <c r="AI14" s="1280">
        <f>SUM(AG14)</f>
        <v>0.33333333333333331</v>
      </c>
      <c r="AJ14" s="1279">
        <f t="shared" ref="AJ14:AO14" si="17">SUM(AH14)</f>
        <v>0.5</v>
      </c>
      <c r="AK14" s="1280">
        <f t="shared" si="17"/>
        <v>0.33333333333333331</v>
      </c>
      <c r="AL14" s="1279">
        <f t="shared" si="17"/>
        <v>0.5</v>
      </c>
      <c r="AM14" s="1280">
        <f t="shared" si="17"/>
        <v>0.33333333333333331</v>
      </c>
      <c r="AN14" s="1279">
        <f t="shared" si="17"/>
        <v>0.5</v>
      </c>
      <c r="AO14" s="1280">
        <f t="shared" si="17"/>
        <v>0.33333333333333331</v>
      </c>
      <c r="AP14" s="1277">
        <f>SUM('한양도성타임머신 WBS'!$Y$13,'한양도성타임머신 WBS'!$AG$13,'한양도성타임머신 WBS'!$AO$13,'한양도성타임머신 WBS'!$AY$13)/SUM('한양도성타임머신 WBS'!$Y$13,'한양도성타임머신 WBS'!$AG$13,'한양도성타임머신 WBS'!$AO$13,'한양도성타임머신 WBS'!$AY$13,'한양도성타임머신 WBS'!$BG$13,'한양도성타임머신 WBS'!$BO$13)</f>
        <v>0.66666666666666663</v>
      </c>
      <c r="AQ14" s="1278">
        <f>SUM('한양도성타임머신 WBS'!$Z$13,'한양도성타임머신 WBS'!$AB$13,'한양도성타임머신 WBS'!$AH$13,'한양도성타임머신 WBS'!$AP$13,'한양도성타임머신 WBS'!$AZ$13)/SUM('한양도성타임머신 WBS'!$Y$13,'한양도성타임머신 WBS'!$AG$13,'한양도성타임머신 WBS'!$AO$13,'한양도성타임머신 WBS'!$AY$13,'한양도성타임머신 WBS'!$BG$13,'한양도성타임머신 WBS'!$BO$13)</f>
        <v>0.33333333333333331</v>
      </c>
      <c r="AR14" s="1279">
        <f>SUM(AP14)</f>
        <v>0.66666666666666663</v>
      </c>
      <c r="AS14" s="1280">
        <f>SUM(AQ14)</f>
        <v>0.33333333333333331</v>
      </c>
      <c r="AT14" s="1279">
        <f t="shared" ref="AT14:AV14" si="18">SUM(AR14)</f>
        <v>0.66666666666666663</v>
      </c>
      <c r="AU14" s="1280">
        <f t="shared" si="18"/>
        <v>0.33333333333333331</v>
      </c>
      <c r="AV14" s="1279">
        <f t="shared" si="18"/>
        <v>0.66666666666666663</v>
      </c>
      <c r="AW14" s="1280">
        <f>SUM(AU14)</f>
        <v>0.33333333333333331</v>
      </c>
      <c r="AX14" s="1277">
        <f>SUM('한양도성타임머신 WBS'!$Y$13,'한양도성타임머신 WBS'!$AG$13,'한양도성타임머신 WBS'!$AO$13,'한양도성타임머신 WBS'!$AY$13,'한양도성타임머신 WBS'!$BG$13)/SUM('한양도성타임머신 WBS'!$Y$13,'한양도성타임머신 WBS'!$AG$13,'한양도성타임머신 WBS'!$AO$13,'한양도성타임머신 WBS'!$AY$13,'한양도성타임머신 WBS'!$BG$13,'한양도성타임머신 WBS'!$BO$13)</f>
        <v>0.83333333333333337</v>
      </c>
      <c r="AY14" s="1278">
        <f>SUM('한양도성타임머신 WBS'!$Z$13,'한양도성타임머신 WBS'!$AB$13,'한양도성타임머신 WBS'!$AH$13,'한양도성타임머신 WBS'!$AP$13,'한양도성타임머신 WBS'!$AZ$13,'한양도성타임머신 WBS'!$BH$13)/SUM('한양도성타임머신 WBS'!$Y$13,'한양도성타임머신 WBS'!$AG$13,'한양도성타임머신 WBS'!$AO$13,'한양도성타임머신 WBS'!$AY$13,'한양도성타임머신 WBS'!$BG$13,'한양도성타임머신 WBS'!$BO$13)</f>
        <v>0.33333333333333331</v>
      </c>
      <c r="AZ14" s="1279">
        <f>SUM(AX14)</f>
        <v>0.83333333333333337</v>
      </c>
      <c r="BA14" s="1280">
        <f>SUM(AY14)</f>
        <v>0.33333333333333331</v>
      </c>
      <c r="BB14" s="1279">
        <f t="shared" ref="BB14:BE14" si="19">SUM(AZ14)</f>
        <v>0.83333333333333337</v>
      </c>
      <c r="BC14" s="1280">
        <f t="shared" si="19"/>
        <v>0.33333333333333331</v>
      </c>
      <c r="BD14" s="1279">
        <f>SUM(BB14)</f>
        <v>0.83333333333333337</v>
      </c>
      <c r="BE14" s="1280">
        <f t="shared" si="19"/>
        <v>0.33333333333333331</v>
      </c>
      <c r="BF14" s="1277">
        <f>SUM('한양도성타임머신 WBS'!$Y$13,'한양도성타임머신 WBS'!$AG$13,'한양도성타임머신 WBS'!$AO$13,'한양도성타임머신 WBS'!$AY$13,'한양도성타임머신 WBS'!$BG$13,'한양도성타임머신 WBS'!$BO$13)/SUM('한양도성타임머신 WBS'!$Y$13,'한양도성타임머신 WBS'!$AG$13,'한양도성타임머신 WBS'!$AO$13,'한양도성타임머신 WBS'!$AY$13,'한양도성타임머신 WBS'!$BG$13,'한양도성타임머신 WBS'!$BO$13)</f>
        <v>1</v>
      </c>
      <c r="BG14" s="1278">
        <f>SUM('한양도성타임머신 WBS'!$Z$13,'한양도성타임머신 WBS'!$AB$13,'한양도성타임머신 WBS'!$AH$13,'한양도성타임머신 WBS'!$AP$13,'한양도성타임머신 WBS'!$AZ$13,'한양도성타임머신 WBS'!$BH$13,'한양도성타임머신 WBS'!$BP$13)/SUM('한양도성타임머신 WBS'!$Y$13,'한양도성타임머신 WBS'!$AG$13,'한양도성타임머신 WBS'!$AO$13,'한양도성타임머신 WBS'!$AY$13,'한양도성타임머신 WBS'!$BG$13,'한양도성타임머신 WBS'!$BO$13)</f>
        <v>0.33333333333333331</v>
      </c>
      <c r="BH14" s="1279">
        <f>SUM(BF14)</f>
        <v>1</v>
      </c>
      <c r="BI14" s="1280">
        <f>SUM(BG14)</f>
        <v>0.33333333333333331</v>
      </c>
      <c r="BJ14" s="1261">
        <f t="shared" ref="BJ14:BK14" si="20">SUM(BH14)</f>
        <v>1</v>
      </c>
      <c r="BK14" s="1262">
        <f t="shared" si="20"/>
        <v>0.33333333333333331</v>
      </c>
      <c r="BL14" s="1275"/>
      <c r="BM14" s="1276"/>
      <c r="BN14" s="1275"/>
      <c r="BO14" s="1276"/>
    </row>
    <row r="15" spans="1:67" ht="22" customHeight="1" x14ac:dyDescent="0.25">
      <c r="A15" s="1269"/>
      <c r="B15" s="1281" t="s">
        <v>238</v>
      </c>
      <c r="C15" s="1267"/>
      <c r="D15" s="1282"/>
      <c r="E15" s="1283"/>
      <c r="F15" s="1251">
        <f>SUM(F16:F18)/3</f>
        <v>0</v>
      </c>
      <c r="G15" s="1252">
        <f>SUM(G16:G18)/3</f>
        <v>0</v>
      </c>
      <c r="H15" s="1251">
        <f t="shared" ref="H15:BO15" si="21">SUM(H16:H18)/3</f>
        <v>0</v>
      </c>
      <c r="I15" s="1252">
        <f t="shared" si="21"/>
        <v>0</v>
      </c>
      <c r="J15" s="1251">
        <f t="shared" si="21"/>
        <v>0</v>
      </c>
      <c r="K15" s="1252">
        <f t="shared" si="21"/>
        <v>0</v>
      </c>
      <c r="L15" s="1251">
        <f t="shared" si="21"/>
        <v>0</v>
      </c>
      <c r="M15" s="1252">
        <f t="shared" si="21"/>
        <v>0</v>
      </c>
      <c r="N15" s="1251">
        <f t="shared" si="21"/>
        <v>0</v>
      </c>
      <c r="O15" s="1252">
        <f t="shared" si="21"/>
        <v>0</v>
      </c>
      <c r="P15" s="1251">
        <f t="shared" si="21"/>
        <v>0</v>
      </c>
      <c r="Q15" s="1252">
        <f t="shared" si="21"/>
        <v>0</v>
      </c>
      <c r="R15" s="1251">
        <f t="shared" si="21"/>
        <v>0</v>
      </c>
      <c r="S15" s="1252">
        <f t="shared" si="21"/>
        <v>0</v>
      </c>
      <c r="T15" s="1251">
        <f t="shared" si="21"/>
        <v>0</v>
      </c>
      <c r="U15" s="1252">
        <f t="shared" si="21"/>
        <v>0</v>
      </c>
      <c r="V15" s="1251">
        <f t="shared" si="21"/>
        <v>0</v>
      </c>
      <c r="W15" s="1252">
        <f t="shared" si="21"/>
        <v>0</v>
      </c>
      <c r="X15" s="1251">
        <f t="shared" si="21"/>
        <v>0</v>
      </c>
      <c r="Y15" s="1252">
        <f t="shared" si="21"/>
        <v>0</v>
      </c>
      <c r="Z15" s="1251">
        <f t="shared" si="21"/>
        <v>0</v>
      </c>
      <c r="AA15" s="1252">
        <f t="shared" si="21"/>
        <v>0</v>
      </c>
      <c r="AB15" s="1251">
        <f t="shared" si="21"/>
        <v>0</v>
      </c>
      <c r="AC15" s="1252">
        <f t="shared" si="21"/>
        <v>0</v>
      </c>
      <c r="AD15" s="1251">
        <f t="shared" si="21"/>
        <v>0</v>
      </c>
      <c r="AE15" s="1252">
        <f t="shared" si="21"/>
        <v>0</v>
      </c>
      <c r="AF15" s="1251">
        <f t="shared" si="21"/>
        <v>0.33333333333333331</v>
      </c>
      <c r="AG15" s="1252">
        <f t="shared" si="21"/>
        <v>0</v>
      </c>
      <c r="AH15" s="1251">
        <f t="shared" si="21"/>
        <v>0.33333333333333331</v>
      </c>
      <c r="AI15" s="1252">
        <f t="shared" si="21"/>
        <v>0</v>
      </c>
      <c r="AJ15" s="1251">
        <f t="shared" si="21"/>
        <v>0.33333333333333331</v>
      </c>
      <c r="AK15" s="1252">
        <f t="shared" si="21"/>
        <v>0</v>
      </c>
      <c r="AL15" s="1251">
        <f t="shared" si="21"/>
        <v>0.33333333333333331</v>
      </c>
      <c r="AM15" s="1252">
        <f t="shared" si="21"/>
        <v>0</v>
      </c>
      <c r="AN15" s="1251">
        <f t="shared" si="21"/>
        <v>0.33333333333333331</v>
      </c>
      <c r="AO15" s="1252">
        <f t="shared" si="21"/>
        <v>0</v>
      </c>
      <c r="AP15" s="1251">
        <f t="shared" si="21"/>
        <v>0.33333333333333331</v>
      </c>
      <c r="AQ15" s="1252">
        <f t="shared" si="21"/>
        <v>0</v>
      </c>
      <c r="AR15" s="1251">
        <f t="shared" si="21"/>
        <v>0.66666666666666663</v>
      </c>
      <c r="AS15" s="1252">
        <f t="shared" si="21"/>
        <v>0</v>
      </c>
      <c r="AT15" s="1251">
        <f t="shared" si="21"/>
        <v>0.66666666666666663</v>
      </c>
      <c r="AU15" s="1252">
        <f t="shared" si="21"/>
        <v>0</v>
      </c>
      <c r="AV15" s="1251">
        <f t="shared" si="21"/>
        <v>0.66666666666666663</v>
      </c>
      <c r="AW15" s="1252">
        <f t="shared" si="21"/>
        <v>0</v>
      </c>
      <c r="AX15" s="1251">
        <f t="shared" si="21"/>
        <v>0.66666666666666663</v>
      </c>
      <c r="AY15" s="1252">
        <f t="shared" si="21"/>
        <v>0</v>
      </c>
      <c r="AZ15" s="1251">
        <f t="shared" si="21"/>
        <v>0.66666666666666663</v>
      </c>
      <c r="BA15" s="1252">
        <f t="shared" si="21"/>
        <v>0</v>
      </c>
      <c r="BB15" s="1251">
        <f t="shared" si="21"/>
        <v>0.66666666666666663</v>
      </c>
      <c r="BC15" s="1252">
        <f t="shared" si="21"/>
        <v>0</v>
      </c>
      <c r="BD15" s="1251">
        <f t="shared" si="21"/>
        <v>0.66666666666666663</v>
      </c>
      <c r="BE15" s="1252">
        <f t="shared" si="21"/>
        <v>0</v>
      </c>
      <c r="BF15" s="1251">
        <f t="shared" si="21"/>
        <v>0.66666666666666663</v>
      </c>
      <c r="BG15" s="1252">
        <f t="shared" si="21"/>
        <v>0</v>
      </c>
      <c r="BH15" s="1251">
        <f t="shared" si="21"/>
        <v>1</v>
      </c>
      <c r="BI15" s="1252">
        <f t="shared" si="21"/>
        <v>0</v>
      </c>
      <c r="BJ15" s="1251">
        <f t="shared" si="21"/>
        <v>1</v>
      </c>
      <c r="BK15" s="1252">
        <f t="shared" si="21"/>
        <v>0</v>
      </c>
      <c r="BL15" s="1251">
        <f t="shared" si="21"/>
        <v>0</v>
      </c>
      <c r="BM15" s="1252">
        <f t="shared" si="21"/>
        <v>0</v>
      </c>
      <c r="BN15" s="1251">
        <f t="shared" si="21"/>
        <v>0</v>
      </c>
      <c r="BO15" s="1252">
        <f t="shared" si="21"/>
        <v>0</v>
      </c>
    </row>
    <row r="16" spans="1:67" ht="22" customHeight="1" x14ac:dyDescent="0.25">
      <c r="A16" s="1269"/>
      <c r="B16" s="1284"/>
      <c r="C16" s="1263" t="s">
        <v>309</v>
      </c>
      <c r="D16" s="1255"/>
      <c r="E16" s="1285"/>
      <c r="F16" s="1257"/>
      <c r="G16" s="1276"/>
      <c r="H16" s="1257"/>
      <c r="I16" s="1276"/>
      <c r="J16" s="1257"/>
      <c r="K16" s="1276"/>
      <c r="L16" s="1257"/>
      <c r="M16" s="1276"/>
      <c r="N16" s="1257"/>
      <c r="O16" s="1276"/>
      <c r="P16" s="1257"/>
      <c r="Q16" s="1276"/>
      <c r="R16" s="1257"/>
      <c r="S16" s="1276"/>
      <c r="T16" s="1257"/>
      <c r="U16" s="1276"/>
      <c r="V16" s="1257"/>
      <c r="W16" s="1276"/>
      <c r="X16" s="1257"/>
      <c r="Y16" s="1276"/>
      <c r="Z16" s="1257"/>
      <c r="AA16" s="1276"/>
      <c r="AB16" s="1257"/>
      <c r="AC16" s="1276"/>
      <c r="AD16" s="1257"/>
      <c r="AE16" s="1276"/>
      <c r="AF16" s="1259">
        <f>SUM('한양도성타임머신 WBS'!$AO$15)</f>
        <v>1</v>
      </c>
      <c r="AG16" s="1278">
        <f>SUM('한양도성타임머신 WBS'!$AP$15)</f>
        <v>0</v>
      </c>
      <c r="AH16" s="1261">
        <f t="shared" ref="AH16:AW16" si="22">SUM(AF16)</f>
        <v>1</v>
      </c>
      <c r="AI16" s="1280">
        <f t="shared" si="22"/>
        <v>0</v>
      </c>
      <c r="AJ16" s="1261">
        <f t="shared" si="22"/>
        <v>1</v>
      </c>
      <c r="AK16" s="1280">
        <f t="shared" si="22"/>
        <v>0</v>
      </c>
      <c r="AL16" s="1261">
        <f t="shared" si="22"/>
        <v>1</v>
      </c>
      <c r="AM16" s="1280">
        <f t="shared" si="22"/>
        <v>0</v>
      </c>
      <c r="AN16" s="1261">
        <f t="shared" si="22"/>
        <v>1</v>
      </c>
      <c r="AO16" s="1280">
        <f t="shared" si="22"/>
        <v>0</v>
      </c>
      <c r="AP16" s="1261">
        <f t="shared" si="22"/>
        <v>1</v>
      </c>
      <c r="AQ16" s="1280">
        <f t="shared" si="22"/>
        <v>0</v>
      </c>
      <c r="AR16" s="1261">
        <f t="shared" si="22"/>
        <v>1</v>
      </c>
      <c r="AS16" s="1280">
        <f t="shared" si="22"/>
        <v>0</v>
      </c>
      <c r="AT16" s="1261">
        <f t="shared" si="22"/>
        <v>1</v>
      </c>
      <c r="AU16" s="1280">
        <f t="shared" si="22"/>
        <v>0</v>
      </c>
      <c r="AV16" s="1261">
        <f t="shared" si="22"/>
        <v>1</v>
      </c>
      <c r="AW16" s="1280">
        <f t="shared" si="22"/>
        <v>0</v>
      </c>
      <c r="AX16" s="1261">
        <f t="shared" ref="AV16:BK17" si="23">SUM(AV16)</f>
        <v>1</v>
      </c>
      <c r="AY16" s="1280">
        <f t="shared" si="23"/>
        <v>0</v>
      </c>
      <c r="AZ16" s="1261">
        <f t="shared" si="23"/>
        <v>1</v>
      </c>
      <c r="BA16" s="1280">
        <f t="shared" si="23"/>
        <v>0</v>
      </c>
      <c r="BB16" s="1261">
        <f t="shared" si="23"/>
        <v>1</v>
      </c>
      <c r="BC16" s="1280">
        <f t="shared" si="23"/>
        <v>0</v>
      </c>
      <c r="BD16" s="1261">
        <f t="shared" si="23"/>
        <v>1</v>
      </c>
      <c r="BE16" s="1280">
        <f t="shared" si="23"/>
        <v>0</v>
      </c>
      <c r="BF16" s="1261">
        <f t="shared" si="23"/>
        <v>1</v>
      </c>
      <c r="BG16" s="1280">
        <f t="shared" si="23"/>
        <v>0</v>
      </c>
      <c r="BH16" s="1261">
        <f>SUM(BF16)</f>
        <v>1</v>
      </c>
      <c r="BI16" s="1280">
        <f t="shared" si="23"/>
        <v>0</v>
      </c>
      <c r="BJ16" s="1261">
        <f>SUM(BH16)</f>
        <v>1</v>
      </c>
      <c r="BK16" s="1262">
        <f>SUM(BI16)</f>
        <v>0</v>
      </c>
      <c r="BL16" s="1257"/>
      <c r="BM16" s="1276"/>
      <c r="BN16" s="1257"/>
      <c r="BO16" s="1276"/>
    </row>
    <row r="17" spans="1:67" ht="22" customHeight="1" x14ac:dyDescent="0.25">
      <c r="A17" s="1269"/>
      <c r="B17" s="1284"/>
      <c r="C17" s="1263" t="s">
        <v>310</v>
      </c>
      <c r="D17" s="1255"/>
      <c r="E17" s="1285"/>
      <c r="F17" s="1257"/>
      <c r="G17" s="1276"/>
      <c r="H17" s="1257"/>
      <c r="I17" s="1276"/>
      <c r="J17" s="1257"/>
      <c r="K17" s="1276"/>
      <c r="L17" s="1257"/>
      <c r="M17" s="1276"/>
      <c r="N17" s="1257"/>
      <c r="O17" s="1276"/>
      <c r="P17" s="1257"/>
      <c r="Q17" s="1276"/>
      <c r="R17" s="1257"/>
      <c r="S17" s="1276"/>
      <c r="T17" s="1257"/>
      <c r="U17" s="1276"/>
      <c r="V17" s="1257"/>
      <c r="W17" s="1276"/>
      <c r="X17" s="1257"/>
      <c r="Y17" s="1276"/>
      <c r="Z17" s="1257"/>
      <c r="AA17" s="1276"/>
      <c r="AB17" s="1257"/>
      <c r="AC17" s="1276"/>
      <c r="AD17" s="1257"/>
      <c r="AE17" s="1276"/>
      <c r="AF17" s="1257"/>
      <c r="AG17" s="1276"/>
      <c r="AH17" s="1257"/>
      <c r="AI17" s="1276"/>
      <c r="AJ17" s="1257"/>
      <c r="AK17" s="1276"/>
      <c r="AL17" s="1257"/>
      <c r="AM17" s="1276"/>
      <c r="AN17" s="1257"/>
      <c r="AO17" s="1276"/>
      <c r="AP17" s="1257"/>
      <c r="AQ17" s="1276"/>
      <c r="AR17" s="1259">
        <f>SUM('한양도성타임머신 WBS'!$BA$16)</f>
        <v>1</v>
      </c>
      <c r="AS17" s="1278">
        <f>SUM('한양도성타임머신 WBS'!$BB$16)</f>
        <v>0</v>
      </c>
      <c r="AT17" s="1261">
        <f>SUM(AR17)</f>
        <v>1</v>
      </c>
      <c r="AU17" s="1280">
        <f>SUM(AS17)</f>
        <v>0</v>
      </c>
      <c r="AV17" s="1261">
        <f t="shared" si="23"/>
        <v>1</v>
      </c>
      <c r="AW17" s="1280">
        <f t="shared" si="23"/>
        <v>0</v>
      </c>
      <c r="AX17" s="1261">
        <f t="shared" si="23"/>
        <v>1</v>
      </c>
      <c r="AY17" s="1280">
        <f t="shared" si="23"/>
        <v>0</v>
      </c>
      <c r="AZ17" s="1261">
        <f t="shared" si="23"/>
        <v>1</v>
      </c>
      <c r="BA17" s="1280">
        <f t="shared" si="23"/>
        <v>0</v>
      </c>
      <c r="BB17" s="1261">
        <f t="shared" si="23"/>
        <v>1</v>
      </c>
      <c r="BC17" s="1280">
        <f t="shared" si="23"/>
        <v>0</v>
      </c>
      <c r="BD17" s="1261">
        <f t="shared" si="23"/>
        <v>1</v>
      </c>
      <c r="BE17" s="1280">
        <f t="shared" si="23"/>
        <v>0</v>
      </c>
      <c r="BF17" s="1261">
        <f t="shared" si="23"/>
        <v>1</v>
      </c>
      <c r="BG17" s="1280">
        <f t="shared" si="23"/>
        <v>0</v>
      </c>
      <c r="BH17" s="1261">
        <f t="shared" si="23"/>
        <v>1</v>
      </c>
      <c r="BI17" s="1280">
        <f t="shared" si="23"/>
        <v>0</v>
      </c>
      <c r="BJ17" s="1261">
        <f t="shared" si="23"/>
        <v>1</v>
      </c>
      <c r="BK17" s="1262">
        <f t="shared" si="23"/>
        <v>0</v>
      </c>
      <c r="BL17" s="1257"/>
      <c r="BM17" s="1276"/>
      <c r="BN17" s="1257"/>
      <c r="BO17" s="1276"/>
    </row>
    <row r="18" spans="1:67" ht="22" customHeight="1" thickBot="1" x14ac:dyDescent="0.3">
      <c r="A18" s="1286"/>
      <c r="B18" s="1287"/>
      <c r="C18" s="1288" t="s">
        <v>311</v>
      </c>
      <c r="D18" s="1289"/>
      <c r="E18" s="1290"/>
      <c r="F18" s="1291"/>
      <c r="G18" s="1292"/>
      <c r="H18" s="1291"/>
      <c r="I18" s="1292"/>
      <c r="J18" s="1291"/>
      <c r="K18" s="1292"/>
      <c r="L18" s="1291"/>
      <c r="M18" s="1292"/>
      <c r="N18" s="1291"/>
      <c r="O18" s="1292"/>
      <c r="P18" s="1291"/>
      <c r="Q18" s="1292"/>
      <c r="R18" s="1291"/>
      <c r="S18" s="1292"/>
      <c r="T18" s="1291"/>
      <c r="U18" s="1292"/>
      <c r="V18" s="1291"/>
      <c r="W18" s="1292"/>
      <c r="X18" s="1291"/>
      <c r="Y18" s="1292"/>
      <c r="Z18" s="1291"/>
      <c r="AA18" s="1292"/>
      <c r="AB18" s="1291"/>
      <c r="AC18" s="1292"/>
      <c r="AD18" s="1291"/>
      <c r="AE18" s="1292"/>
      <c r="AF18" s="1291"/>
      <c r="AG18" s="1292"/>
      <c r="AH18" s="1291"/>
      <c r="AI18" s="1292"/>
      <c r="AJ18" s="1291"/>
      <c r="AK18" s="1292"/>
      <c r="AL18" s="1291"/>
      <c r="AM18" s="1292"/>
      <c r="AN18" s="1291"/>
      <c r="AO18" s="1292"/>
      <c r="AP18" s="1291"/>
      <c r="AQ18" s="1292"/>
      <c r="AR18" s="1291"/>
      <c r="AS18" s="1292"/>
      <c r="AT18" s="1291"/>
      <c r="AU18" s="1292"/>
      <c r="AV18" s="1291"/>
      <c r="AW18" s="1292"/>
      <c r="AX18" s="1291"/>
      <c r="AY18" s="1292"/>
      <c r="AZ18" s="1291"/>
      <c r="BA18" s="1292"/>
      <c r="BB18" s="1291"/>
      <c r="BC18" s="1292"/>
      <c r="BD18" s="1291"/>
      <c r="BE18" s="1292"/>
      <c r="BF18" s="1291"/>
      <c r="BG18" s="1292"/>
      <c r="BH18" s="1293">
        <f>SUM('한양도성타임머신 WBS'!$BQ$17)</f>
        <v>1</v>
      </c>
      <c r="BI18" s="1294">
        <f>SUM('한양도성타임머신 WBS'!$BR$17)</f>
        <v>0</v>
      </c>
      <c r="BJ18" s="1295">
        <f>SUM(BH18)</f>
        <v>1</v>
      </c>
      <c r="BK18" s="1296">
        <f>SUM(BI18)</f>
        <v>0</v>
      </c>
      <c r="BL18" s="1291"/>
      <c r="BM18" s="1292"/>
      <c r="BN18" s="1291"/>
      <c r="BO18" s="1292"/>
    </row>
    <row r="19" spans="1:67" ht="22" customHeight="1" x14ac:dyDescent="0.25">
      <c r="A19" s="1297" t="s">
        <v>144</v>
      </c>
      <c r="B19" s="1298"/>
      <c r="C19" s="1298"/>
      <c r="D19" s="1298"/>
      <c r="E19" s="1298"/>
      <c r="F19" s="1299">
        <f t="shared" ref="F19:AK19" si="24">SUM(F20,F41,F55,F80)/4</f>
        <v>0.01</v>
      </c>
      <c r="G19" s="1300">
        <f t="shared" si="24"/>
        <v>0.01</v>
      </c>
      <c r="H19" s="1299">
        <f t="shared" si="24"/>
        <v>2.5000000000000001E-2</v>
      </c>
      <c r="I19" s="1300">
        <f t="shared" si="24"/>
        <v>2.5000000000000001E-2</v>
      </c>
      <c r="J19" s="1299">
        <f t="shared" si="24"/>
        <v>3.4999999999999996E-2</v>
      </c>
      <c r="K19" s="1300">
        <f t="shared" si="24"/>
        <v>3.4999999999999996E-2</v>
      </c>
      <c r="L19" s="1299">
        <f t="shared" si="24"/>
        <v>5.1874999999999991E-2</v>
      </c>
      <c r="M19" s="1300">
        <f t="shared" si="24"/>
        <v>5.1874999999999991E-2</v>
      </c>
      <c r="N19" s="1299">
        <f t="shared" si="24"/>
        <v>7.6249999999999998E-2</v>
      </c>
      <c r="O19" s="1300">
        <f t="shared" si="24"/>
        <v>7.6249999999999998E-2</v>
      </c>
      <c r="P19" s="1299">
        <f t="shared" si="24"/>
        <v>0.10033653846153846</v>
      </c>
      <c r="Q19" s="1300">
        <f t="shared" si="24"/>
        <v>0.10116987179487179</v>
      </c>
      <c r="R19" s="1299">
        <f t="shared" si="24"/>
        <v>0.1523468660968661</v>
      </c>
      <c r="S19" s="1300">
        <f t="shared" si="24"/>
        <v>0.15318019943019942</v>
      </c>
      <c r="T19" s="1299">
        <f t="shared" si="24"/>
        <v>0.19447827635327636</v>
      </c>
      <c r="U19" s="1300">
        <f t="shared" si="24"/>
        <v>0.19531160968660968</v>
      </c>
      <c r="V19" s="1299">
        <f t="shared" si="24"/>
        <v>0.23788283475783475</v>
      </c>
      <c r="W19" s="1300">
        <f t="shared" si="24"/>
        <v>0.22329950142450142</v>
      </c>
      <c r="X19" s="1299">
        <f t="shared" si="24"/>
        <v>0.27430102543154017</v>
      </c>
      <c r="Y19" s="1300">
        <f t="shared" si="24"/>
        <v>0.24811979546359142</v>
      </c>
      <c r="Z19" s="1299">
        <f t="shared" si="24"/>
        <v>0.30119174993715436</v>
      </c>
      <c r="AA19" s="1300">
        <f t="shared" si="24"/>
        <v>0.28212590458459019</v>
      </c>
      <c r="AB19" s="1299">
        <f t="shared" si="24"/>
        <v>0.33599598685628096</v>
      </c>
      <c r="AC19" s="1300">
        <f t="shared" si="24"/>
        <v>0.33728270560628104</v>
      </c>
      <c r="AD19" s="1299">
        <f t="shared" si="24"/>
        <v>0.36368661978680361</v>
      </c>
      <c r="AE19" s="1300">
        <f t="shared" si="24"/>
        <v>0.36503103084449595</v>
      </c>
      <c r="AF19" s="1299">
        <f t="shared" si="24"/>
        <v>0.41124646568028922</v>
      </c>
      <c r="AG19" s="1300">
        <f t="shared" si="24"/>
        <v>0.37304184815218822</v>
      </c>
      <c r="AH19" s="1299">
        <f t="shared" si="24"/>
        <v>0.44042988707235031</v>
      </c>
      <c r="AI19" s="1300">
        <f t="shared" si="24"/>
        <v>0.3881584346906497</v>
      </c>
      <c r="AJ19" s="1299">
        <f t="shared" si="24"/>
        <v>0.46911473296583595</v>
      </c>
      <c r="AK19" s="1300">
        <f t="shared" si="24"/>
        <v>0.3881584346906497</v>
      </c>
      <c r="AL19" s="1299">
        <f t="shared" ref="AL19:BO19" si="25">SUM(AL20,AL41,AL55,AL80)/4</f>
        <v>0.49316994922969187</v>
      </c>
      <c r="AM19" s="1300">
        <f t="shared" si="25"/>
        <v>0.3881584346906497</v>
      </c>
      <c r="AN19" s="1299">
        <f t="shared" si="25"/>
        <v>0.51709517973856212</v>
      </c>
      <c r="AO19" s="1300">
        <f t="shared" si="25"/>
        <v>0.3881584346906497</v>
      </c>
      <c r="AP19" s="1299">
        <f t="shared" si="25"/>
        <v>0.56639665032679731</v>
      </c>
      <c r="AQ19" s="1300">
        <f t="shared" si="25"/>
        <v>0.3881584346906497</v>
      </c>
      <c r="AR19" s="1299">
        <f t="shared" si="25"/>
        <v>0.62509858387799566</v>
      </c>
      <c r="AS19" s="1300">
        <f t="shared" si="25"/>
        <v>0.3881584346906497</v>
      </c>
      <c r="AT19" s="1299">
        <f t="shared" si="25"/>
        <v>0.66421255446623095</v>
      </c>
      <c r="AU19" s="1300">
        <f t="shared" si="25"/>
        <v>0.3881584346906497</v>
      </c>
      <c r="AV19" s="1299">
        <f t="shared" si="25"/>
        <v>0.70601865468409586</v>
      </c>
      <c r="AW19" s="1300">
        <f t="shared" si="25"/>
        <v>0.3881584346906497</v>
      </c>
      <c r="AX19" s="1299">
        <f t="shared" si="25"/>
        <v>0.75136700027233116</v>
      </c>
      <c r="AY19" s="1300">
        <f t="shared" si="25"/>
        <v>0.3881584346906497</v>
      </c>
      <c r="AZ19" s="1299">
        <f t="shared" si="25"/>
        <v>0.79519914215686271</v>
      </c>
      <c r="BA19" s="1300">
        <f t="shared" si="25"/>
        <v>0.3881584346906497</v>
      </c>
      <c r="BB19" s="1299">
        <f t="shared" si="25"/>
        <v>0.83033683959694993</v>
      </c>
      <c r="BC19" s="1300">
        <f t="shared" si="25"/>
        <v>0.3881584346906497</v>
      </c>
      <c r="BD19" s="1299">
        <f t="shared" si="25"/>
        <v>0.86689814814814814</v>
      </c>
      <c r="BE19" s="1300">
        <f t="shared" si="25"/>
        <v>0.3881584346906497</v>
      </c>
      <c r="BF19" s="1299">
        <f t="shared" si="25"/>
        <v>0.88541666666666663</v>
      </c>
      <c r="BG19" s="1300">
        <f t="shared" si="25"/>
        <v>0.3881584346906497</v>
      </c>
      <c r="BH19" s="1299">
        <f t="shared" si="25"/>
        <v>0.984375</v>
      </c>
      <c r="BI19" s="1300">
        <f t="shared" si="25"/>
        <v>0.3881584346906497</v>
      </c>
      <c r="BJ19" s="1299">
        <f t="shared" si="25"/>
        <v>1</v>
      </c>
      <c r="BK19" s="1300">
        <f t="shared" si="25"/>
        <v>0.3881584346906497</v>
      </c>
      <c r="BL19" s="1299">
        <f t="shared" si="25"/>
        <v>0</v>
      </c>
      <c r="BM19" s="1300">
        <f t="shared" si="25"/>
        <v>0</v>
      </c>
      <c r="BN19" s="1299">
        <f t="shared" si="25"/>
        <v>0</v>
      </c>
      <c r="BO19" s="1300">
        <f t="shared" si="25"/>
        <v>0</v>
      </c>
    </row>
    <row r="20" spans="1:67" ht="22" customHeight="1" x14ac:dyDescent="0.25">
      <c r="A20" s="1250"/>
      <c r="B20" s="1301" t="s">
        <v>145</v>
      </c>
      <c r="C20" s="1301" t="s">
        <v>51</v>
      </c>
      <c r="D20" s="1301"/>
      <c r="E20" s="1301"/>
      <c r="F20" s="1302">
        <f t="shared" ref="F20:AK20" si="26">SUM(F21,F26,F31,F35,F36)/5</f>
        <v>0.04</v>
      </c>
      <c r="G20" s="1303">
        <f t="shared" si="26"/>
        <v>0.04</v>
      </c>
      <c r="H20" s="1302">
        <f t="shared" si="26"/>
        <v>0.1</v>
      </c>
      <c r="I20" s="1303">
        <f t="shared" si="26"/>
        <v>0.1</v>
      </c>
      <c r="J20" s="1302">
        <f t="shared" si="26"/>
        <v>0.13999999999999999</v>
      </c>
      <c r="K20" s="1303">
        <f t="shared" si="26"/>
        <v>0.13999999999999999</v>
      </c>
      <c r="L20" s="1302">
        <f t="shared" si="26"/>
        <v>0.20749999999999996</v>
      </c>
      <c r="M20" s="1303">
        <f t="shared" si="26"/>
        <v>0.20749999999999996</v>
      </c>
      <c r="N20" s="1302">
        <f t="shared" si="26"/>
        <v>0.3</v>
      </c>
      <c r="O20" s="1303">
        <f t="shared" si="26"/>
        <v>0.3</v>
      </c>
      <c r="P20" s="1302">
        <f t="shared" si="26"/>
        <v>0.38750000000000001</v>
      </c>
      <c r="Q20" s="1303">
        <f t="shared" si="26"/>
        <v>0.39083333333333331</v>
      </c>
      <c r="R20" s="1302">
        <f t="shared" si="26"/>
        <v>0.57666666666666666</v>
      </c>
      <c r="S20" s="1303">
        <f t="shared" si="26"/>
        <v>0.57999999999999996</v>
      </c>
      <c r="T20" s="1302">
        <f t="shared" si="26"/>
        <v>0.71916666666666662</v>
      </c>
      <c r="U20" s="1303">
        <f t="shared" si="26"/>
        <v>0.72249999999999992</v>
      </c>
      <c r="V20" s="1302">
        <f t="shared" si="26"/>
        <v>0.85666666666666669</v>
      </c>
      <c r="W20" s="1303">
        <f t="shared" si="26"/>
        <v>0.79833333333333323</v>
      </c>
      <c r="X20" s="1302">
        <f t="shared" si="26"/>
        <v>0.89833333333333343</v>
      </c>
      <c r="Y20" s="1303">
        <f t="shared" si="26"/>
        <v>0.82499999999999996</v>
      </c>
      <c r="Z20" s="1302">
        <f t="shared" si="26"/>
        <v>0.91500000000000004</v>
      </c>
      <c r="AA20" s="1303">
        <f t="shared" si="26"/>
        <v>0.84166666666666656</v>
      </c>
      <c r="AB20" s="1302">
        <f t="shared" si="26"/>
        <v>0.93166666666666664</v>
      </c>
      <c r="AC20" s="1303">
        <f t="shared" si="26"/>
        <v>0.94166666666666676</v>
      </c>
      <c r="AD20" s="1302">
        <f t="shared" si="26"/>
        <v>0.94499999999999995</v>
      </c>
      <c r="AE20" s="1303">
        <f t="shared" si="26"/>
        <v>0.95500000000000007</v>
      </c>
      <c r="AF20" s="1302">
        <f t="shared" si="26"/>
        <v>0.96250000000000002</v>
      </c>
      <c r="AG20" s="1303">
        <f t="shared" si="26"/>
        <v>0.95500000000000007</v>
      </c>
      <c r="AH20" s="1302">
        <f t="shared" si="26"/>
        <v>0.96250000000000002</v>
      </c>
      <c r="AI20" s="1303">
        <f t="shared" si="26"/>
        <v>0.95500000000000007</v>
      </c>
      <c r="AJ20" s="1302">
        <f t="shared" si="26"/>
        <v>0.96250000000000002</v>
      </c>
      <c r="AK20" s="1303">
        <f t="shared" si="26"/>
        <v>0.95500000000000007</v>
      </c>
      <c r="AL20" s="1302">
        <f t="shared" ref="AL20:BO20" si="27">SUM(AL21,AL26,AL31,AL35,AL36)/5</f>
        <v>0.96250000000000002</v>
      </c>
      <c r="AM20" s="1303">
        <f t="shared" si="27"/>
        <v>0.95500000000000007</v>
      </c>
      <c r="AN20" s="1302">
        <f t="shared" si="27"/>
        <v>0.96250000000000002</v>
      </c>
      <c r="AO20" s="1303">
        <f t="shared" si="27"/>
        <v>0.95500000000000007</v>
      </c>
      <c r="AP20" s="1302">
        <f t="shared" si="27"/>
        <v>0.99</v>
      </c>
      <c r="AQ20" s="1303">
        <f t="shared" si="27"/>
        <v>0.95500000000000007</v>
      </c>
      <c r="AR20" s="1302">
        <f t="shared" si="27"/>
        <v>0.99</v>
      </c>
      <c r="AS20" s="1303">
        <f t="shared" si="27"/>
        <v>0.95500000000000007</v>
      </c>
      <c r="AT20" s="1302">
        <f t="shared" si="27"/>
        <v>0.99</v>
      </c>
      <c r="AU20" s="1303">
        <f t="shared" si="27"/>
        <v>0.95500000000000007</v>
      </c>
      <c r="AV20" s="1302">
        <f t="shared" si="27"/>
        <v>0.99</v>
      </c>
      <c r="AW20" s="1303">
        <f t="shared" si="27"/>
        <v>0.95500000000000007</v>
      </c>
      <c r="AX20" s="1302">
        <f t="shared" si="27"/>
        <v>1</v>
      </c>
      <c r="AY20" s="1303">
        <f t="shared" si="27"/>
        <v>0.95500000000000007</v>
      </c>
      <c r="AZ20" s="1302">
        <f t="shared" si="27"/>
        <v>1</v>
      </c>
      <c r="BA20" s="1303">
        <f t="shared" si="27"/>
        <v>0.95500000000000007</v>
      </c>
      <c r="BB20" s="1302">
        <f t="shared" si="27"/>
        <v>1</v>
      </c>
      <c r="BC20" s="1303">
        <f t="shared" si="27"/>
        <v>0.95500000000000007</v>
      </c>
      <c r="BD20" s="1302">
        <f t="shared" si="27"/>
        <v>1</v>
      </c>
      <c r="BE20" s="1303">
        <f t="shared" si="27"/>
        <v>0.95500000000000007</v>
      </c>
      <c r="BF20" s="1302">
        <f t="shared" si="27"/>
        <v>1</v>
      </c>
      <c r="BG20" s="1303">
        <f t="shared" si="27"/>
        <v>0.95500000000000007</v>
      </c>
      <c r="BH20" s="1302">
        <f t="shared" si="27"/>
        <v>1</v>
      </c>
      <c r="BI20" s="1303">
        <f t="shared" si="27"/>
        <v>0.95500000000000007</v>
      </c>
      <c r="BJ20" s="1302">
        <f t="shared" si="27"/>
        <v>1</v>
      </c>
      <c r="BK20" s="1303">
        <f t="shared" si="27"/>
        <v>0.95500000000000007</v>
      </c>
      <c r="BL20" s="1302">
        <f t="shared" si="27"/>
        <v>0</v>
      </c>
      <c r="BM20" s="1303">
        <f t="shared" si="27"/>
        <v>0</v>
      </c>
      <c r="BN20" s="1302">
        <f t="shared" si="27"/>
        <v>0</v>
      </c>
      <c r="BO20" s="1303">
        <f t="shared" si="27"/>
        <v>0</v>
      </c>
    </row>
    <row r="21" spans="1:67" ht="22" customHeight="1" x14ac:dyDescent="0.25">
      <c r="A21" s="1253"/>
      <c r="B21" s="1304"/>
      <c r="C21" s="1305" t="s">
        <v>146</v>
      </c>
      <c r="D21" s="1305" t="s">
        <v>116</v>
      </c>
      <c r="E21" s="1305"/>
      <c r="F21" s="1306">
        <f>SUM(F22:F25)/4</f>
        <v>0.2</v>
      </c>
      <c r="G21" s="1307">
        <f>SUM(G22:G25)/4</f>
        <v>0.2</v>
      </c>
      <c r="H21" s="1306">
        <f t="shared" ref="H21:BO21" si="28">SUM(H22:H25)/4</f>
        <v>0.5</v>
      </c>
      <c r="I21" s="1307">
        <f>SUM(I22:I25)/4</f>
        <v>0.5</v>
      </c>
      <c r="J21" s="1306">
        <f t="shared" si="28"/>
        <v>0.7</v>
      </c>
      <c r="K21" s="1307">
        <f t="shared" si="28"/>
        <v>0.7</v>
      </c>
      <c r="L21" s="1306">
        <f t="shared" si="28"/>
        <v>0.89999999999999991</v>
      </c>
      <c r="M21" s="1307">
        <f t="shared" si="28"/>
        <v>0.89999999999999991</v>
      </c>
      <c r="N21" s="1306">
        <f t="shared" si="28"/>
        <v>0.99999999999999989</v>
      </c>
      <c r="O21" s="1307">
        <f t="shared" si="28"/>
        <v>0.99999999999999989</v>
      </c>
      <c r="P21" s="1306">
        <f t="shared" si="28"/>
        <v>0.99999999999999989</v>
      </c>
      <c r="Q21" s="1307">
        <f t="shared" si="28"/>
        <v>0.99999999999999989</v>
      </c>
      <c r="R21" s="1306">
        <f t="shared" si="28"/>
        <v>0.99999999999999989</v>
      </c>
      <c r="S21" s="1307">
        <f t="shared" si="28"/>
        <v>0.99999999999999989</v>
      </c>
      <c r="T21" s="1306">
        <f t="shared" si="28"/>
        <v>0.99999999999999989</v>
      </c>
      <c r="U21" s="1307">
        <f t="shared" si="28"/>
        <v>0.99999999999999989</v>
      </c>
      <c r="V21" s="1306">
        <f t="shared" si="28"/>
        <v>0.99999999999999989</v>
      </c>
      <c r="W21" s="1307">
        <f t="shared" si="28"/>
        <v>0.99999999999999989</v>
      </c>
      <c r="X21" s="1306">
        <f t="shared" si="28"/>
        <v>0.99999999999999989</v>
      </c>
      <c r="Y21" s="1307">
        <f t="shared" si="28"/>
        <v>0.99999999999999989</v>
      </c>
      <c r="Z21" s="1306">
        <f t="shared" si="28"/>
        <v>0.99999999999999989</v>
      </c>
      <c r="AA21" s="1307">
        <f t="shared" si="28"/>
        <v>0.99999999999999989</v>
      </c>
      <c r="AB21" s="1306">
        <f t="shared" si="28"/>
        <v>0.99999999999999989</v>
      </c>
      <c r="AC21" s="1307">
        <f t="shared" si="28"/>
        <v>0.99999999999999989</v>
      </c>
      <c r="AD21" s="1306">
        <f t="shared" si="28"/>
        <v>0.99999999999999989</v>
      </c>
      <c r="AE21" s="1307">
        <f t="shared" si="28"/>
        <v>0.99999999999999989</v>
      </c>
      <c r="AF21" s="1306">
        <f t="shared" si="28"/>
        <v>0.99999999999999989</v>
      </c>
      <c r="AG21" s="1307">
        <f t="shared" si="28"/>
        <v>0.99999999999999989</v>
      </c>
      <c r="AH21" s="1306">
        <f t="shared" si="28"/>
        <v>0.99999999999999989</v>
      </c>
      <c r="AI21" s="1307">
        <f t="shared" si="28"/>
        <v>0.99999999999999989</v>
      </c>
      <c r="AJ21" s="1306">
        <f t="shared" si="28"/>
        <v>0.99999999999999989</v>
      </c>
      <c r="AK21" s="1307">
        <f t="shared" si="28"/>
        <v>0.99999999999999989</v>
      </c>
      <c r="AL21" s="1306">
        <f t="shared" si="28"/>
        <v>0.99999999999999989</v>
      </c>
      <c r="AM21" s="1307">
        <f t="shared" si="28"/>
        <v>0.99999999999999989</v>
      </c>
      <c r="AN21" s="1306">
        <f t="shared" si="28"/>
        <v>0.99999999999999989</v>
      </c>
      <c r="AO21" s="1307">
        <f t="shared" si="28"/>
        <v>0.99999999999999989</v>
      </c>
      <c r="AP21" s="1306">
        <f t="shared" si="28"/>
        <v>0.99999999999999989</v>
      </c>
      <c r="AQ21" s="1307">
        <f t="shared" si="28"/>
        <v>0.99999999999999989</v>
      </c>
      <c r="AR21" s="1306">
        <f t="shared" si="28"/>
        <v>0.99999999999999989</v>
      </c>
      <c r="AS21" s="1307">
        <f t="shared" si="28"/>
        <v>0.99999999999999989</v>
      </c>
      <c r="AT21" s="1306">
        <f t="shared" si="28"/>
        <v>0.99999999999999989</v>
      </c>
      <c r="AU21" s="1307">
        <f t="shared" si="28"/>
        <v>0.99999999999999989</v>
      </c>
      <c r="AV21" s="1306">
        <f t="shared" si="28"/>
        <v>0.99999999999999989</v>
      </c>
      <c r="AW21" s="1307">
        <f t="shared" si="28"/>
        <v>0.99999999999999989</v>
      </c>
      <c r="AX21" s="1306">
        <f t="shared" si="28"/>
        <v>0.99999999999999989</v>
      </c>
      <c r="AY21" s="1307">
        <f t="shared" si="28"/>
        <v>0.99999999999999989</v>
      </c>
      <c r="AZ21" s="1306">
        <f t="shared" si="28"/>
        <v>0.99999999999999989</v>
      </c>
      <c r="BA21" s="1307">
        <f t="shared" si="28"/>
        <v>0.99999999999999989</v>
      </c>
      <c r="BB21" s="1306">
        <f t="shared" si="28"/>
        <v>0.99999999999999989</v>
      </c>
      <c r="BC21" s="1307">
        <f t="shared" si="28"/>
        <v>0.99999999999999989</v>
      </c>
      <c r="BD21" s="1306">
        <f t="shared" si="28"/>
        <v>0.99999999999999989</v>
      </c>
      <c r="BE21" s="1307">
        <f t="shared" si="28"/>
        <v>0.99999999999999989</v>
      </c>
      <c r="BF21" s="1306">
        <f t="shared" si="28"/>
        <v>0.99999999999999989</v>
      </c>
      <c r="BG21" s="1307">
        <f t="shared" si="28"/>
        <v>0.99999999999999989</v>
      </c>
      <c r="BH21" s="1306">
        <f t="shared" si="28"/>
        <v>0.99999999999999989</v>
      </c>
      <c r="BI21" s="1307">
        <f t="shared" si="28"/>
        <v>0.99999999999999989</v>
      </c>
      <c r="BJ21" s="1306">
        <f t="shared" si="28"/>
        <v>0.99999999999999989</v>
      </c>
      <c r="BK21" s="1307">
        <f t="shared" si="28"/>
        <v>0.99999999999999989</v>
      </c>
      <c r="BL21" s="1306">
        <f t="shared" si="28"/>
        <v>0</v>
      </c>
      <c r="BM21" s="1307">
        <f t="shared" si="28"/>
        <v>0</v>
      </c>
      <c r="BN21" s="1306">
        <f t="shared" si="28"/>
        <v>0</v>
      </c>
      <c r="BO21" s="1307">
        <f t="shared" si="28"/>
        <v>0</v>
      </c>
    </row>
    <row r="22" spans="1:67" ht="22" customHeight="1" x14ac:dyDescent="0.25">
      <c r="A22" s="1253"/>
      <c r="B22" s="1254"/>
      <c r="C22" s="1264"/>
      <c r="D22" s="1264" t="s">
        <v>155</v>
      </c>
      <c r="E22" s="1264"/>
      <c r="F22" s="1259">
        <f>SUM('한양도성타임머신 WBS'!$O$21)</f>
        <v>0.2</v>
      </c>
      <c r="G22" s="1260">
        <f>SUM('한양도성타임머신 WBS'!$P$21)</f>
        <v>0.2</v>
      </c>
      <c r="H22" s="1259">
        <f>SUM(F22,'한양도성타임머신 WBS'!$Q$21)</f>
        <v>0.5</v>
      </c>
      <c r="I22" s="1260">
        <f>SUM(G22,'한양도성타임머신 WBS'!$R$21)</f>
        <v>0.5</v>
      </c>
      <c r="J22" s="1259">
        <f>SUM(H22,'한양도성타임머신 WBS'!$S$21)</f>
        <v>0.7</v>
      </c>
      <c r="K22" s="1260">
        <f>SUM(I22,'한양도성타임머신 WBS'!$T$21)</f>
        <v>0.7</v>
      </c>
      <c r="L22" s="1259">
        <f>SUM(J22,'한양도성타임머신 WBS'!$U$21)</f>
        <v>0.89999999999999991</v>
      </c>
      <c r="M22" s="1260">
        <f>SUM(K22,'한양도성타임머신 WBS'!$V$21)</f>
        <v>0.89999999999999991</v>
      </c>
      <c r="N22" s="1259">
        <f>SUM(L22,'한양도성타임머신 WBS'!$W$21)</f>
        <v>0.99999999999999989</v>
      </c>
      <c r="O22" s="1260">
        <f>SUM(M22,'한양도성타임머신 WBS'!$X$21)</f>
        <v>0.99999999999999989</v>
      </c>
      <c r="P22" s="1261">
        <f>SUM(N22)</f>
        <v>0.99999999999999989</v>
      </c>
      <c r="Q22" s="1262">
        <f>SUM(O22)</f>
        <v>0.99999999999999989</v>
      </c>
      <c r="R22" s="1261">
        <f t="shared" ref="R22:AG25" si="29">SUM(P22)</f>
        <v>0.99999999999999989</v>
      </c>
      <c r="S22" s="1262">
        <f t="shared" si="29"/>
        <v>0.99999999999999989</v>
      </c>
      <c r="T22" s="1261">
        <f t="shared" si="29"/>
        <v>0.99999999999999989</v>
      </c>
      <c r="U22" s="1262">
        <f t="shared" si="29"/>
        <v>0.99999999999999989</v>
      </c>
      <c r="V22" s="1261">
        <f t="shared" si="29"/>
        <v>0.99999999999999989</v>
      </c>
      <c r="W22" s="1262">
        <f t="shared" si="29"/>
        <v>0.99999999999999989</v>
      </c>
      <c r="X22" s="1261">
        <f t="shared" si="29"/>
        <v>0.99999999999999989</v>
      </c>
      <c r="Y22" s="1262">
        <f t="shared" si="29"/>
        <v>0.99999999999999989</v>
      </c>
      <c r="Z22" s="1261">
        <f t="shared" si="29"/>
        <v>0.99999999999999989</v>
      </c>
      <c r="AA22" s="1262">
        <f t="shared" si="29"/>
        <v>0.99999999999999989</v>
      </c>
      <c r="AB22" s="1261">
        <f t="shared" si="29"/>
        <v>0.99999999999999989</v>
      </c>
      <c r="AC22" s="1262">
        <f t="shared" si="29"/>
        <v>0.99999999999999989</v>
      </c>
      <c r="AD22" s="1261">
        <f t="shared" si="29"/>
        <v>0.99999999999999989</v>
      </c>
      <c r="AE22" s="1262">
        <f t="shared" si="29"/>
        <v>0.99999999999999989</v>
      </c>
      <c r="AF22" s="1261">
        <f t="shared" si="29"/>
        <v>0.99999999999999989</v>
      </c>
      <c r="AG22" s="1262">
        <f t="shared" si="29"/>
        <v>0.99999999999999989</v>
      </c>
      <c r="AH22" s="1261">
        <f t="shared" ref="AH22:AW25" si="30">SUM(AF22)</f>
        <v>0.99999999999999989</v>
      </c>
      <c r="AI22" s="1262">
        <f t="shared" si="30"/>
        <v>0.99999999999999989</v>
      </c>
      <c r="AJ22" s="1261">
        <f t="shared" si="30"/>
        <v>0.99999999999999989</v>
      </c>
      <c r="AK22" s="1262">
        <f t="shared" si="30"/>
        <v>0.99999999999999989</v>
      </c>
      <c r="AL22" s="1261">
        <f t="shared" si="30"/>
        <v>0.99999999999999989</v>
      </c>
      <c r="AM22" s="1262">
        <f t="shared" si="30"/>
        <v>0.99999999999999989</v>
      </c>
      <c r="AN22" s="1261">
        <f t="shared" si="30"/>
        <v>0.99999999999999989</v>
      </c>
      <c r="AO22" s="1262">
        <f t="shared" si="30"/>
        <v>0.99999999999999989</v>
      </c>
      <c r="AP22" s="1261">
        <f t="shared" si="30"/>
        <v>0.99999999999999989</v>
      </c>
      <c r="AQ22" s="1262">
        <f t="shared" si="30"/>
        <v>0.99999999999999989</v>
      </c>
      <c r="AR22" s="1261">
        <f t="shared" si="30"/>
        <v>0.99999999999999989</v>
      </c>
      <c r="AS22" s="1262">
        <f t="shared" si="30"/>
        <v>0.99999999999999989</v>
      </c>
      <c r="AT22" s="1261">
        <f t="shared" si="30"/>
        <v>0.99999999999999989</v>
      </c>
      <c r="AU22" s="1262">
        <f t="shared" si="30"/>
        <v>0.99999999999999989</v>
      </c>
      <c r="AV22" s="1261">
        <f t="shared" si="30"/>
        <v>0.99999999999999989</v>
      </c>
      <c r="AW22" s="1262">
        <f t="shared" si="30"/>
        <v>0.99999999999999989</v>
      </c>
      <c r="AX22" s="1261">
        <f t="shared" ref="AX22:BK25" si="31">SUM(AV22)</f>
        <v>0.99999999999999989</v>
      </c>
      <c r="AY22" s="1262">
        <f t="shared" si="31"/>
        <v>0.99999999999999989</v>
      </c>
      <c r="AZ22" s="1261">
        <f t="shared" si="31"/>
        <v>0.99999999999999989</v>
      </c>
      <c r="BA22" s="1262">
        <f t="shared" si="31"/>
        <v>0.99999999999999989</v>
      </c>
      <c r="BB22" s="1261">
        <f t="shared" si="31"/>
        <v>0.99999999999999989</v>
      </c>
      <c r="BC22" s="1262">
        <f t="shared" si="31"/>
        <v>0.99999999999999989</v>
      </c>
      <c r="BD22" s="1261">
        <f t="shared" si="31"/>
        <v>0.99999999999999989</v>
      </c>
      <c r="BE22" s="1262">
        <f t="shared" si="31"/>
        <v>0.99999999999999989</v>
      </c>
      <c r="BF22" s="1261">
        <f t="shared" si="31"/>
        <v>0.99999999999999989</v>
      </c>
      <c r="BG22" s="1262">
        <f t="shared" si="31"/>
        <v>0.99999999999999989</v>
      </c>
      <c r="BH22" s="1261">
        <f t="shared" si="31"/>
        <v>0.99999999999999989</v>
      </c>
      <c r="BI22" s="1262">
        <f>SUM(BG22)</f>
        <v>0.99999999999999989</v>
      </c>
      <c r="BJ22" s="1261">
        <f>SUM(BH22)</f>
        <v>0.99999999999999989</v>
      </c>
      <c r="BK22" s="1262">
        <f>SUM(BI22)</f>
        <v>0.99999999999999989</v>
      </c>
      <c r="BL22" s="1257"/>
      <c r="BM22" s="1258"/>
      <c r="BN22" s="1257"/>
      <c r="BO22" s="1258"/>
    </row>
    <row r="23" spans="1:67" ht="22" customHeight="1" x14ac:dyDescent="0.25">
      <c r="A23" s="1253"/>
      <c r="B23" s="1254"/>
      <c r="C23" s="1264"/>
      <c r="D23" s="1264" t="s">
        <v>156</v>
      </c>
      <c r="E23" s="1264"/>
      <c r="F23" s="1259">
        <f>SUM('한양도성타임머신 WBS'!$O$22)</f>
        <v>0.2</v>
      </c>
      <c r="G23" s="1260">
        <f>SUM('한양도성타임머신 WBS'!$P$22)</f>
        <v>0.2</v>
      </c>
      <c r="H23" s="1259">
        <f>SUM(F23,'한양도성타임머신 WBS'!$Q$22)</f>
        <v>0.5</v>
      </c>
      <c r="I23" s="1260">
        <f>SUM(G23,'한양도성타임머신 WBS'!$R$22)</f>
        <v>0.5</v>
      </c>
      <c r="J23" s="1259">
        <f>SUM(H23,'한양도성타임머신 WBS'!$S$22)</f>
        <v>0.7</v>
      </c>
      <c r="K23" s="1260">
        <f>SUM(I23,'한양도성타임머신 WBS'!$T$22)</f>
        <v>0.7</v>
      </c>
      <c r="L23" s="1259">
        <f>SUM(J23,'한양도성타임머신 WBS'!$U$22)</f>
        <v>0.89999999999999991</v>
      </c>
      <c r="M23" s="1260">
        <f>SUM(K23,'한양도성타임머신 WBS'!$V$22)</f>
        <v>0.89999999999999991</v>
      </c>
      <c r="N23" s="1259">
        <f>SUM(L23,'한양도성타임머신 WBS'!$W$22)</f>
        <v>0.99999999999999989</v>
      </c>
      <c r="O23" s="1260">
        <f>SUM(M23,'한양도성타임머신 WBS'!$X$22)</f>
        <v>0.99999999999999989</v>
      </c>
      <c r="P23" s="1261">
        <f>SUM(N23)</f>
        <v>0.99999999999999989</v>
      </c>
      <c r="Q23" s="1262">
        <f>SUM(O23)</f>
        <v>0.99999999999999989</v>
      </c>
      <c r="R23" s="1261">
        <f t="shared" si="29"/>
        <v>0.99999999999999989</v>
      </c>
      <c r="S23" s="1262">
        <f t="shared" si="29"/>
        <v>0.99999999999999989</v>
      </c>
      <c r="T23" s="1261">
        <f t="shared" si="29"/>
        <v>0.99999999999999989</v>
      </c>
      <c r="U23" s="1262">
        <f t="shared" si="29"/>
        <v>0.99999999999999989</v>
      </c>
      <c r="V23" s="1261">
        <f t="shared" si="29"/>
        <v>0.99999999999999989</v>
      </c>
      <c r="W23" s="1262">
        <f t="shared" si="29"/>
        <v>0.99999999999999989</v>
      </c>
      <c r="X23" s="1261">
        <f t="shared" si="29"/>
        <v>0.99999999999999989</v>
      </c>
      <c r="Y23" s="1262">
        <f t="shared" si="29"/>
        <v>0.99999999999999989</v>
      </c>
      <c r="Z23" s="1261">
        <f t="shared" si="29"/>
        <v>0.99999999999999989</v>
      </c>
      <c r="AA23" s="1262">
        <f t="shared" si="29"/>
        <v>0.99999999999999989</v>
      </c>
      <c r="AB23" s="1261">
        <f t="shared" si="29"/>
        <v>0.99999999999999989</v>
      </c>
      <c r="AC23" s="1262">
        <f t="shared" si="29"/>
        <v>0.99999999999999989</v>
      </c>
      <c r="AD23" s="1261">
        <f t="shared" si="29"/>
        <v>0.99999999999999989</v>
      </c>
      <c r="AE23" s="1262">
        <f t="shared" si="29"/>
        <v>0.99999999999999989</v>
      </c>
      <c r="AF23" s="1261">
        <f t="shared" si="29"/>
        <v>0.99999999999999989</v>
      </c>
      <c r="AG23" s="1262">
        <f t="shared" si="29"/>
        <v>0.99999999999999989</v>
      </c>
      <c r="AH23" s="1261">
        <f t="shared" si="30"/>
        <v>0.99999999999999989</v>
      </c>
      <c r="AI23" s="1262">
        <f t="shared" si="30"/>
        <v>0.99999999999999989</v>
      </c>
      <c r="AJ23" s="1261">
        <f t="shared" si="30"/>
        <v>0.99999999999999989</v>
      </c>
      <c r="AK23" s="1262">
        <f t="shared" si="30"/>
        <v>0.99999999999999989</v>
      </c>
      <c r="AL23" s="1261">
        <f t="shared" si="30"/>
        <v>0.99999999999999989</v>
      </c>
      <c r="AM23" s="1262">
        <f t="shared" si="30"/>
        <v>0.99999999999999989</v>
      </c>
      <c r="AN23" s="1261">
        <f t="shared" si="30"/>
        <v>0.99999999999999989</v>
      </c>
      <c r="AO23" s="1262">
        <f t="shared" si="30"/>
        <v>0.99999999999999989</v>
      </c>
      <c r="AP23" s="1261">
        <f t="shared" si="30"/>
        <v>0.99999999999999989</v>
      </c>
      <c r="AQ23" s="1262">
        <f t="shared" si="30"/>
        <v>0.99999999999999989</v>
      </c>
      <c r="AR23" s="1261">
        <f t="shared" si="30"/>
        <v>0.99999999999999989</v>
      </c>
      <c r="AS23" s="1262">
        <f t="shared" si="30"/>
        <v>0.99999999999999989</v>
      </c>
      <c r="AT23" s="1261">
        <f t="shared" si="30"/>
        <v>0.99999999999999989</v>
      </c>
      <c r="AU23" s="1262">
        <f t="shared" si="30"/>
        <v>0.99999999999999989</v>
      </c>
      <c r="AV23" s="1261">
        <f t="shared" si="30"/>
        <v>0.99999999999999989</v>
      </c>
      <c r="AW23" s="1262">
        <f t="shared" si="30"/>
        <v>0.99999999999999989</v>
      </c>
      <c r="AX23" s="1261">
        <f t="shared" si="31"/>
        <v>0.99999999999999989</v>
      </c>
      <c r="AY23" s="1262">
        <f t="shared" si="31"/>
        <v>0.99999999999999989</v>
      </c>
      <c r="AZ23" s="1261">
        <f t="shared" si="31"/>
        <v>0.99999999999999989</v>
      </c>
      <c r="BA23" s="1262">
        <f t="shared" si="31"/>
        <v>0.99999999999999989</v>
      </c>
      <c r="BB23" s="1261">
        <f t="shared" si="31"/>
        <v>0.99999999999999989</v>
      </c>
      <c r="BC23" s="1262">
        <f t="shared" si="31"/>
        <v>0.99999999999999989</v>
      </c>
      <c r="BD23" s="1261">
        <f t="shared" si="31"/>
        <v>0.99999999999999989</v>
      </c>
      <c r="BE23" s="1262">
        <f t="shared" si="31"/>
        <v>0.99999999999999989</v>
      </c>
      <c r="BF23" s="1261">
        <f t="shared" si="31"/>
        <v>0.99999999999999989</v>
      </c>
      <c r="BG23" s="1262">
        <f t="shared" si="31"/>
        <v>0.99999999999999989</v>
      </c>
      <c r="BH23" s="1261">
        <f t="shared" si="31"/>
        <v>0.99999999999999989</v>
      </c>
      <c r="BI23" s="1262">
        <f t="shared" si="31"/>
        <v>0.99999999999999989</v>
      </c>
      <c r="BJ23" s="1261">
        <f t="shared" si="31"/>
        <v>0.99999999999999989</v>
      </c>
      <c r="BK23" s="1262">
        <f t="shared" si="31"/>
        <v>0.99999999999999989</v>
      </c>
      <c r="BL23" s="1257"/>
      <c r="BM23" s="1258"/>
      <c r="BN23" s="1257"/>
      <c r="BO23" s="1258"/>
    </row>
    <row r="24" spans="1:67" ht="22" customHeight="1" x14ac:dyDescent="0.25">
      <c r="A24" s="1253"/>
      <c r="B24" s="1254"/>
      <c r="C24" s="1264"/>
      <c r="D24" s="1264" t="s">
        <v>157</v>
      </c>
      <c r="E24" s="1264"/>
      <c r="F24" s="1259">
        <f>SUM('한양도성타임머신 WBS'!$O$23)</f>
        <v>0.2</v>
      </c>
      <c r="G24" s="1260">
        <f>SUM('한양도성타임머신 WBS'!$P$23)</f>
        <v>0.2</v>
      </c>
      <c r="H24" s="1259">
        <f>SUM(F24,'한양도성타임머신 WBS'!$Q$23)</f>
        <v>0.5</v>
      </c>
      <c r="I24" s="1260">
        <f>SUM(G24,'한양도성타임머신 WBS'!$R$23)</f>
        <v>0.5</v>
      </c>
      <c r="J24" s="1259">
        <f>SUM(H24,'한양도성타임머신 WBS'!$S$23)</f>
        <v>0.7</v>
      </c>
      <c r="K24" s="1260">
        <f>SUM(I24,'한양도성타임머신 WBS'!$T$23)</f>
        <v>0.7</v>
      </c>
      <c r="L24" s="1259">
        <f>SUM(J24,'한양도성타임머신 WBS'!$U$23)</f>
        <v>0.89999999999999991</v>
      </c>
      <c r="M24" s="1260">
        <f>SUM(K24,'한양도성타임머신 WBS'!$V$23)</f>
        <v>0.89999999999999991</v>
      </c>
      <c r="N24" s="1259">
        <f>SUM(L24,'한양도성타임머신 WBS'!$W$23)</f>
        <v>0.99999999999999989</v>
      </c>
      <c r="O24" s="1260">
        <f>SUM(M24,'한양도성타임머신 WBS'!$X$23)</f>
        <v>0.99999999999999989</v>
      </c>
      <c r="P24" s="1261">
        <f t="shared" ref="P24:P25" si="32">SUM(N24)</f>
        <v>0.99999999999999989</v>
      </c>
      <c r="Q24" s="1262">
        <f>SUM(O24)</f>
        <v>0.99999999999999989</v>
      </c>
      <c r="R24" s="1261">
        <f t="shared" si="29"/>
        <v>0.99999999999999989</v>
      </c>
      <c r="S24" s="1262">
        <f t="shared" si="29"/>
        <v>0.99999999999999989</v>
      </c>
      <c r="T24" s="1261">
        <f t="shared" si="29"/>
        <v>0.99999999999999989</v>
      </c>
      <c r="U24" s="1262">
        <f t="shared" si="29"/>
        <v>0.99999999999999989</v>
      </c>
      <c r="V24" s="1261">
        <f t="shared" si="29"/>
        <v>0.99999999999999989</v>
      </c>
      <c r="W24" s="1262">
        <f t="shared" si="29"/>
        <v>0.99999999999999989</v>
      </c>
      <c r="X24" s="1261">
        <f t="shared" si="29"/>
        <v>0.99999999999999989</v>
      </c>
      <c r="Y24" s="1262">
        <f t="shared" si="29"/>
        <v>0.99999999999999989</v>
      </c>
      <c r="Z24" s="1261">
        <f t="shared" si="29"/>
        <v>0.99999999999999989</v>
      </c>
      <c r="AA24" s="1262">
        <f t="shared" si="29"/>
        <v>0.99999999999999989</v>
      </c>
      <c r="AB24" s="1261">
        <f t="shared" si="29"/>
        <v>0.99999999999999989</v>
      </c>
      <c r="AC24" s="1262">
        <f t="shared" si="29"/>
        <v>0.99999999999999989</v>
      </c>
      <c r="AD24" s="1261">
        <f t="shared" si="29"/>
        <v>0.99999999999999989</v>
      </c>
      <c r="AE24" s="1262">
        <f t="shared" si="29"/>
        <v>0.99999999999999989</v>
      </c>
      <c r="AF24" s="1261">
        <f t="shared" si="29"/>
        <v>0.99999999999999989</v>
      </c>
      <c r="AG24" s="1262">
        <f t="shared" si="29"/>
        <v>0.99999999999999989</v>
      </c>
      <c r="AH24" s="1261">
        <f t="shared" si="30"/>
        <v>0.99999999999999989</v>
      </c>
      <c r="AI24" s="1262">
        <f t="shared" si="30"/>
        <v>0.99999999999999989</v>
      </c>
      <c r="AJ24" s="1261">
        <f t="shared" si="30"/>
        <v>0.99999999999999989</v>
      </c>
      <c r="AK24" s="1262">
        <f t="shared" si="30"/>
        <v>0.99999999999999989</v>
      </c>
      <c r="AL24" s="1261">
        <f t="shared" si="30"/>
        <v>0.99999999999999989</v>
      </c>
      <c r="AM24" s="1262">
        <f t="shared" si="30"/>
        <v>0.99999999999999989</v>
      </c>
      <c r="AN24" s="1261">
        <f t="shared" si="30"/>
        <v>0.99999999999999989</v>
      </c>
      <c r="AO24" s="1262">
        <f t="shared" si="30"/>
        <v>0.99999999999999989</v>
      </c>
      <c r="AP24" s="1261">
        <f t="shared" si="30"/>
        <v>0.99999999999999989</v>
      </c>
      <c r="AQ24" s="1262">
        <f t="shared" si="30"/>
        <v>0.99999999999999989</v>
      </c>
      <c r="AR24" s="1261">
        <f t="shared" si="30"/>
        <v>0.99999999999999989</v>
      </c>
      <c r="AS24" s="1262">
        <f t="shared" si="30"/>
        <v>0.99999999999999989</v>
      </c>
      <c r="AT24" s="1261">
        <f t="shared" si="30"/>
        <v>0.99999999999999989</v>
      </c>
      <c r="AU24" s="1262">
        <f t="shared" si="30"/>
        <v>0.99999999999999989</v>
      </c>
      <c r="AV24" s="1261">
        <f t="shared" si="30"/>
        <v>0.99999999999999989</v>
      </c>
      <c r="AW24" s="1262">
        <f t="shared" si="30"/>
        <v>0.99999999999999989</v>
      </c>
      <c r="AX24" s="1261">
        <f t="shared" si="31"/>
        <v>0.99999999999999989</v>
      </c>
      <c r="AY24" s="1262">
        <f t="shared" si="31"/>
        <v>0.99999999999999989</v>
      </c>
      <c r="AZ24" s="1261">
        <f t="shared" si="31"/>
        <v>0.99999999999999989</v>
      </c>
      <c r="BA24" s="1262">
        <f t="shared" si="31"/>
        <v>0.99999999999999989</v>
      </c>
      <c r="BB24" s="1261">
        <f t="shared" si="31"/>
        <v>0.99999999999999989</v>
      </c>
      <c r="BC24" s="1262">
        <f t="shared" si="31"/>
        <v>0.99999999999999989</v>
      </c>
      <c r="BD24" s="1261">
        <f t="shared" si="31"/>
        <v>0.99999999999999989</v>
      </c>
      <c r="BE24" s="1262">
        <f t="shared" si="31"/>
        <v>0.99999999999999989</v>
      </c>
      <c r="BF24" s="1261">
        <f t="shared" si="31"/>
        <v>0.99999999999999989</v>
      </c>
      <c r="BG24" s="1262">
        <f t="shared" si="31"/>
        <v>0.99999999999999989</v>
      </c>
      <c r="BH24" s="1261">
        <f t="shared" si="31"/>
        <v>0.99999999999999989</v>
      </c>
      <c r="BI24" s="1262">
        <f t="shared" si="31"/>
        <v>0.99999999999999989</v>
      </c>
      <c r="BJ24" s="1261">
        <f t="shared" si="31"/>
        <v>0.99999999999999989</v>
      </c>
      <c r="BK24" s="1262">
        <f t="shared" si="31"/>
        <v>0.99999999999999989</v>
      </c>
      <c r="BL24" s="1257"/>
      <c r="BM24" s="1258"/>
      <c r="BN24" s="1257"/>
      <c r="BO24" s="1258"/>
    </row>
    <row r="25" spans="1:67" ht="22" customHeight="1" x14ac:dyDescent="0.25">
      <c r="A25" s="1253"/>
      <c r="B25" s="1254"/>
      <c r="C25" s="1264"/>
      <c r="D25" s="1264" t="s">
        <v>158</v>
      </c>
      <c r="E25" s="1264"/>
      <c r="F25" s="1259">
        <f>SUM('한양도성타임머신 WBS'!$O$24)</f>
        <v>0.2</v>
      </c>
      <c r="G25" s="1260">
        <f>SUM('한양도성타임머신 WBS'!$P$24)</f>
        <v>0.2</v>
      </c>
      <c r="H25" s="1259">
        <f>SUM(F25,'한양도성타임머신 WBS'!$Q$24)</f>
        <v>0.5</v>
      </c>
      <c r="I25" s="1260">
        <f>SUM(G25,'한양도성타임머신 WBS'!$R$24)</f>
        <v>0.5</v>
      </c>
      <c r="J25" s="1259">
        <f>SUM(H25,'한양도성타임머신 WBS'!$S$24)</f>
        <v>0.7</v>
      </c>
      <c r="K25" s="1260">
        <f>SUM(I25,'한양도성타임머신 WBS'!$T$24)</f>
        <v>0.7</v>
      </c>
      <c r="L25" s="1259">
        <f>SUM(J25,'한양도성타임머신 WBS'!$U$24)</f>
        <v>0.89999999999999991</v>
      </c>
      <c r="M25" s="1260">
        <f>SUM(K25,'한양도성타임머신 WBS'!$V$24)</f>
        <v>0.89999999999999991</v>
      </c>
      <c r="N25" s="1259">
        <f>SUM(L25,'한양도성타임머신 WBS'!$W$24)</f>
        <v>0.99999999999999989</v>
      </c>
      <c r="O25" s="1260">
        <f>SUM(M25,'한양도성타임머신 WBS'!$X$24)</f>
        <v>0.99999999999999989</v>
      </c>
      <c r="P25" s="1261">
        <f t="shared" si="32"/>
        <v>0.99999999999999989</v>
      </c>
      <c r="Q25" s="1262">
        <f t="shared" ref="Q25" si="33">SUM(O25)</f>
        <v>0.99999999999999989</v>
      </c>
      <c r="R25" s="1261">
        <f t="shared" si="29"/>
        <v>0.99999999999999989</v>
      </c>
      <c r="S25" s="1262">
        <f t="shared" si="29"/>
        <v>0.99999999999999989</v>
      </c>
      <c r="T25" s="1261">
        <f t="shared" si="29"/>
        <v>0.99999999999999989</v>
      </c>
      <c r="U25" s="1262">
        <f t="shared" si="29"/>
        <v>0.99999999999999989</v>
      </c>
      <c r="V25" s="1261">
        <f t="shared" si="29"/>
        <v>0.99999999999999989</v>
      </c>
      <c r="W25" s="1262">
        <f t="shared" si="29"/>
        <v>0.99999999999999989</v>
      </c>
      <c r="X25" s="1261">
        <f t="shared" si="29"/>
        <v>0.99999999999999989</v>
      </c>
      <c r="Y25" s="1262">
        <f t="shared" si="29"/>
        <v>0.99999999999999989</v>
      </c>
      <c r="Z25" s="1261">
        <f t="shared" si="29"/>
        <v>0.99999999999999989</v>
      </c>
      <c r="AA25" s="1262">
        <f t="shared" si="29"/>
        <v>0.99999999999999989</v>
      </c>
      <c r="AB25" s="1261">
        <f t="shared" si="29"/>
        <v>0.99999999999999989</v>
      </c>
      <c r="AC25" s="1262">
        <f t="shared" si="29"/>
        <v>0.99999999999999989</v>
      </c>
      <c r="AD25" s="1261">
        <f t="shared" si="29"/>
        <v>0.99999999999999989</v>
      </c>
      <c r="AE25" s="1262">
        <f t="shared" si="29"/>
        <v>0.99999999999999989</v>
      </c>
      <c r="AF25" s="1261">
        <f t="shared" si="29"/>
        <v>0.99999999999999989</v>
      </c>
      <c r="AG25" s="1262">
        <f t="shared" si="29"/>
        <v>0.99999999999999989</v>
      </c>
      <c r="AH25" s="1261">
        <f t="shared" si="30"/>
        <v>0.99999999999999989</v>
      </c>
      <c r="AI25" s="1262">
        <f t="shared" si="30"/>
        <v>0.99999999999999989</v>
      </c>
      <c r="AJ25" s="1261">
        <f t="shared" si="30"/>
        <v>0.99999999999999989</v>
      </c>
      <c r="AK25" s="1262">
        <f t="shared" si="30"/>
        <v>0.99999999999999989</v>
      </c>
      <c r="AL25" s="1261">
        <f t="shared" si="30"/>
        <v>0.99999999999999989</v>
      </c>
      <c r="AM25" s="1262">
        <f t="shared" si="30"/>
        <v>0.99999999999999989</v>
      </c>
      <c r="AN25" s="1261">
        <f t="shared" si="30"/>
        <v>0.99999999999999989</v>
      </c>
      <c r="AO25" s="1262">
        <f t="shared" si="30"/>
        <v>0.99999999999999989</v>
      </c>
      <c r="AP25" s="1261">
        <f t="shared" si="30"/>
        <v>0.99999999999999989</v>
      </c>
      <c r="AQ25" s="1262">
        <f t="shared" si="30"/>
        <v>0.99999999999999989</v>
      </c>
      <c r="AR25" s="1261">
        <f t="shared" si="30"/>
        <v>0.99999999999999989</v>
      </c>
      <c r="AS25" s="1262">
        <f t="shared" si="30"/>
        <v>0.99999999999999989</v>
      </c>
      <c r="AT25" s="1261">
        <f t="shared" si="30"/>
        <v>0.99999999999999989</v>
      </c>
      <c r="AU25" s="1262">
        <f t="shared" si="30"/>
        <v>0.99999999999999989</v>
      </c>
      <c r="AV25" s="1261">
        <f t="shared" si="30"/>
        <v>0.99999999999999989</v>
      </c>
      <c r="AW25" s="1262">
        <f t="shared" si="30"/>
        <v>0.99999999999999989</v>
      </c>
      <c r="AX25" s="1261">
        <f t="shared" si="31"/>
        <v>0.99999999999999989</v>
      </c>
      <c r="AY25" s="1262">
        <f t="shared" si="31"/>
        <v>0.99999999999999989</v>
      </c>
      <c r="AZ25" s="1261">
        <f t="shared" si="31"/>
        <v>0.99999999999999989</v>
      </c>
      <c r="BA25" s="1262">
        <f t="shared" si="31"/>
        <v>0.99999999999999989</v>
      </c>
      <c r="BB25" s="1261">
        <f t="shared" si="31"/>
        <v>0.99999999999999989</v>
      </c>
      <c r="BC25" s="1262">
        <f t="shared" si="31"/>
        <v>0.99999999999999989</v>
      </c>
      <c r="BD25" s="1261">
        <f t="shared" si="31"/>
        <v>0.99999999999999989</v>
      </c>
      <c r="BE25" s="1262">
        <f t="shared" si="31"/>
        <v>0.99999999999999989</v>
      </c>
      <c r="BF25" s="1261">
        <f t="shared" si="31"/>
        <v>0.99999999999999989</v>
      </c>
      <c r="BG25" s="1262">
        <f t="shared" si="31"/>
        <v>0.99999999999999989</v>
      </c>
      <c r="BH25" s="1261">
        <f t="shared" si="31"/>
        <v>0.99999999999999989</v>
      </c>
      <c r="BI25" s="1262">
        <f t="shared" si="31"/>
        <v>0.99999999999999989</v>
      </c>
      <c r="BJ25" s="1261">
        <f t="shared" si="31"/>
        <v>0.99999999999999989</v>
      </c>
      <c r="BK25" s="1262">
        <f t="shared" si="31"/>
        <v>0.99999999999999989</v>
      </c>
      <c r="BL25" s="1257"/>
      <c r="BM25" s="1258"/>
      <c r="BN25" s="1257"/>
      <c r="BO25" s="1258"/>
    </row>
    <row r="26" spans="1:67" ht="22" customHeight="1" x14ac:dyDescent="0.25">
      <c r="A26" s="1253"/>
      <c r="B26" s="1304"/>
      <c r="C26" s="1305" t="s">
        <v>147</v>
      </c>
      <c r="D26" s="1305" t="s">
        <v>117</v>
      </c>
      <c r="E26" s="1305"/>
      <c r="F26" s="1306">
        <f>SUM(F27:F30)/4</f>
        <v>0</v>
      </c>
      <c r="G26" s="1307">
        <f>SUM(G27:G30)/4</f>
        <v>0</v>
      </c>
      <c r="H26" s="1306">
        <f t="shared" ref="H26:BO26" si="34">SUM(H27:H30)/4</f>
        <v>0</v>
      </c>
      <c r="I26" s="1307">
        <f t="shared" si="34"/>
        <v>0</v>
      </c>
      <c r="J26" s="1306">
        <f t="shared" si="34"/>
        <v>0</v>
      </c>
      <c r="K26" s="1307">
        <f t="shared" si="34"/>
        <v>0</v>
      </c>
      <c r="L26" s="1306">
        <f t="shared" si="34"/>
        <v>6.25E-2</v>
      </c>
      <c r="M26" s="1307">
        <f t="shared" si="34"/>
        <v>6.25E-2</v>
      </c>
      <c r="N26" s="1306">
        <f t="shared" si="34"/>
        <v>0.17499999999999999</v>
      </c>
      <c r="O26" s="1307">
        <f t="shared" si="34"/>
        <v>0.17499999999999999</v>
      </c>
      <c r="P26" s="1306">
        <f t="shared" si="34"/>
        <v>0.28749999999999998</v>
      </c>
      <c r="Q26" s="1307">
        <f t="shared" si="34"/>
        <v>0.28749999999999998</v>
      </c>
      <c r="R26" s="1306">
        <f t="shared" si="34"/>
        <v>0.53333333333333333</v>
      </c>
      <c r="S26" s="1307">
        <f t="shared" si="34"/>
        <v>0.53333333333333333</v>
      </c>
      <c r="T26" s="1306">
        <f t="shared" si="34"/>
        <v>0.71666666666666667</v>
      </c>
      <c r="U26" s="1307">
        <f t="shared" si="34"/>
        <v>0.71666666666666667</v>
      </c>
      <c r="V26" s="1306">
        <f t="shared" si="34"/>
        <v>0.9</v>
      </c>
      <c r="W26" s="1307">
        <f t="shared" si="34"/>
        <v>0.89166666666666661</v>
      </c>
      <c r="X26" s="1306">
        <f t="shared" si="34"/>
        <v>1</v>
      </c>
      <c r="Y26" s="1307">
        <f t="shared" si="34"/>
        <v>0.91666666666666674</v>
      </c>
      <c r="Z26" s="1306">
        <f t="shared" si="34"/>
        <v>1</v>
      </c>
      <c r="AA26" s="1307">
        <f t="shared" si="34"/>
        <v>0.91666666666666674</v>
      </c>
      <c r="AB26" s="1306">
        <f t="shared" si="34"/>
        <v>1</v>
      </c>
      <c r="AC26" s="1307">
        <f t="shared" si="34"/>
        <v>1</v>
      </c>
      <c r="AD26" s="1306">
        <f t="shared" si="34"/>
        <v>1</v>
      </c>
      <c r="AE26" s="1307">
        <f t="shared" si="34"/>
        <v>1</v>
      </c>
      <c r="AF26" s="1306">
        <f t="shared" si="34"/>
        <v>1</v>
      </c>
      <c r="AG26" s="1307">
        <f t="shared" si="34"/>
        <v>1</v>
      </c>
      <c r="AH26" s="1306">
        <f t="shared" si="34"/>
        <v>1</v>
      </c>
      <c r="AI26" s="1307">
        <f t="shared" si="34"/>
        <v>1</v>
      </c>
      <c r="AJ26" s="1306">
        <f t="shared" si="34"/>
        <v>1</v>
      </c>
      <c r="AK26" s="1307">
        <f t="shared" si="34"/>
        <v>1</v>
      </c>
      <c r="AL26" s="1306">
        <f t="shared" si="34"/>
        <v>1</v>
      </c>
      <c r="AM26" s="1307">
        <f t="shared" si="34"/>
        <v>1</v>
      </c>
      <c r="AN26" s="1306">
        <f t="shared" si="34"/>
        <v>1</v>
      </c>
      <c r="AO26" s="1307">
        <f t="shared" si="34"/>
        <v>1</v>
      </c>
      <c r="AP26" s="1306">
        <f t="shared" si="34"/>
        <v>1</v>
      </c>
      <c r="AQ26" s="1307">
        <f t="shared" si="34"/>
        <v>1</v>
      </c>
      <c r="AR26" s="1306">
        <f t="shared" si="34"/>
        <v>1</v>
      </c>
      <c r="AS26" s="1307">
        <f t="shared" si="34"/>
        <v>1</v>
      </c>
      <c r="AT26" s="1306">
        <f t="shared" si="34"/>
        <v>1</v>
      </c>
      <c r="AU26" s="1307">
        <f t="shared" si="34"/>
        <v>1</v>
      </c>
      <c r="AV26" s="1306">
        <f t="shared" si="34"/>
        <v>1</v>
      </c>
      <c r="AW26" s="1307">
        <f t="shared" si="34"/>
        <v>1</v>
      </c>
      <c r="AX26" s="1306">
        <f t="shared" si="34"/>
        <v>1</v>
      </c>
      <c r="AY26" s="1307">
        <f t="shared" si="34"/>
        <v>1</v>
      </c>
      <c r="AZ26" s="1306">
        <f t="shared" si="34"/>
        <v>1</v>
      </c>
      <c r="BA26" s="1307">
        <f t="shared" si="34"/>
        <v>1</v>
      </c>
      <c r="BB26" s="1306">
        <f t="shared" si="34"/>
        <v>1</v>
      </c>
      <c r="BC26" s="1307">
        <f t="shared" si="34"/>
        <v>1</v>
      </c>
      <c r="BD26" s="1306">
        <f t="shared" si="34"/>
        <v>1</v>
      </c>
      <c r="BE26" s="1307">
        <f t="shared" si="34"/>
        <v>1</v>
      </c>
      <c r="BF26" s="1306">
        <f t="shared" si="34"/>
        <v>1</v>
      </c>
      <c r="BG26" s="1307">
        <f t="shared" si="34"/>
        <v>1</v>
      </c>
      <c r="BH26" s="1306">
        <f t="shared" si="34"/>
        <v>1</v>
      </c>
      <c r="BI26" s="1307">
        <f t="shared" si="34"/>
        <v>1</v>
      </c>
      <c r="BJ26" s="1306">
        <f t="shared" si="34"/>
        <v>1</v>
      </c>
      <c r="BK26" s="1307">
        <f t="shared" si="34"/>
        <v>1</v>
      </c>
      <c r="BL26" s="1306">
        <f t="shared" si="34"/>
        <v>0</v>
      </c>
      <c r="BM26" s="1307">
        <f t="shared" si="34"/>
        <v>0</v>
      </c>
      <c r="BN26" s="1306">
        <f t="shared" si="34"/>
        <v>0</v>
      </c>
      <c r="BO26" s="1307">
        <f t="shared" si="34"/>
        <v>0</v>
      </c>
    </row>
    <row r="27" spans="1:67" ht="22" customHeight="1" x14ac:dyDescent="0.25">
      <c r="A27" s="1253"/>
      <c r="B27" s="1254"/>
      <c r="C27" s="1264"/>
      <c r="D27" s="1264" t="s">
        <v>289</v>
      </c>
      <c r="E27" s="1264"/>
      <c r="F27" s="1257"/>
      <c r="G27" s="1308"/>
      <c r="H27" s="1257"/>
      <c r="I27" s="1308"/>
      <c r="J27" s="1257"/>
      <c r="K27" s="1308"/>
      <c r="L27" s="1257"/>
      <c r="M27" s="1308"/>
      <c r="N27" s="1257"/>
      <c r="O27" s="1308"/>
      <c r="P27" s="1257"/>
      <c r="Q27" s="1308"/>
      <c r="R27" s="1259">
        <f>SUM('한양도성타임머신 WBS'!$AA$26)/SUM('한양도성타임머신 WBS'!$AA$26,'한양도성타임머신 WBS'!$AC$26,'한양도성타임머신 WBS'!$AE$26)</f>
        <v>0.33333333333333331</v>
      </c>
      <c r="S27" s="1260">
        <f>SUM('한양도성타임머신 WBS'!$AB$26)/SUM('한양도성타임머신 WBS'!$AA$26,'한양도성타임머신 WBS'!$AC$26,'한양도성타임머신 WBS'!$AE$26)</f>
        <v>0.33333333333333331</v>
      </c>
      <c r="T27" s="1259">
        <f>SUM('한양도성타임머신 WBS'!$AA$26,'한양도성타임머신 WBS'!$AC$26)/SUM('한양도성타임머신 WBS'!$AA$26,'한양도성타임머신 WBS'!$AC$26,'한양도성타임머신 WBS'!$AE$26)</f>
        <v>0.66666666666666663</v>
      </c>
      <c r="U27" s="1260">
        <f>SUM('한양도성타임머신 WBS'!$AB$26,'한양도성타임머신 WBS'!$AD$26)/SUM('한양도성타임머신 WBS'!$AA$26,'한양도성타임머신 WBS'!$AC$26,'한양도성타임머신 WBS'!$AE$26)</f>
        <v>0.66666666666666663</v>
      </c>
      <c r="V27" s="1259">
        <f>SUM('한양도성타임머신 WBS'!$AA$26,'한양도성타임머신 WBS'!$AC$26,'한양도성타임머신 WBS'!$AE$26)/SUM('한양도성타임머신 WBS'!$AA$26,'한양도성타임머신 WBS'!$AC$26,'한양도성타임머신 WBS'!$AE$26)</f>
        <v>1</v>
      </c>
      <c r="W27" s="1260">
        <f>SUM('한양도성타임머신 WBS'!$AB$26,'한양도성타임머신 WBS'!$AD$26,'한양도성타임머신 WBS'!$AF$26)/SUM('한양도성타임머신 WBS'!$AA$26,'한양도성타임머신 WBS'!$AC$26,'한양도성타임머신 WBS'!$AE$26)</f>
        <v>0.66666666666666663</v>
      </c>
      <c r="X27" s="1257">
        <f>SUM(V27)</f>
        <v>1</v>
      </c>
      <c r="Y27" s="1308">
        <f>SUM('한양도성타임머신 WBS'!$AB$26,'한양도성타임머신 WBS'!$AD$26,'한양도성타임머신 WBS'!$AF$26,'한양도성타임머신 WBS'!$AH$26)/SUM('한양도성타임머신 WBS'!$AA$26,'한양도성타임머신 WBS'!$AC$26,'한양도성타임머신 WBS'!$AE$26)</f>
        <v>0.66666666666666663</v>
      </c>
      <c r="Z27" s="1257">
        <f>SUM(X27)</f>
        <v>1</v>
      </c>
      <c r="AA27" s="1308">
        <f>SUM('한양도성타임머신 WBS'!$AB$26,'한양도성타임머신 WBS'!$AD$26,'한양도성타임머신 WBS'!$AF$26,'한양도성타임머신 WBS'!$AH$26,'한양도성타임머신 WBS'!$AJ$26)/SUM('한양도성타임머신 WBS'!$AA$26,'한양도성타임머신 WBS'!$AC$26,'한양도성타임머신 WBS'!$AE$26)</f>
        <v>0.66666666666666663</v>
      </c>
      <c r="AB27" s="1257">
        <f>SUM(Z27)</f>
        <v>1</v>
      </c>
      <c r="AC27" s="1308">
        <f>SUM('한양도성타임머신 WBS'!$AB$26,'한양도성타임머신 WBS'!$AD$26,'한양도성타임머신 WBS'!$AF$26,'한양도성타임머신 WBS'!$AH$26,'한양도성타임머신 WBS'!$AJ$26,'한양도성타임머신 WBS'!$AL$26)/SUM('한양도성타임머신 WBS'!$AA$26,'한양도성타임머신 WBS'!$AC$26,'한양도성타임머신 WBS'!$AE$26)</f>
        <v>1</v>
      </c>
      <c r="AD27" s="1257">
        <f>SUM(AB27)</f>
        <v>1</v>
      </c>
      <c r="AE27" s="1308">
        <f>SUM('한양도성타임머신 WBS'!$AB$26,'한양도성타임머신 WBS'!$AD$26,'한양도성타임머신 WBS'!$AF$26,'한양도성타임머신 WBS'!$AH$26,'한양도성타임머신 WBS'!$AJ$26,'한양도성타임머신 WBS'!$AL$26,'한양도성타임머신 WBS'!$AN$26)/SUM('한양도성타임머신 WBS'!$AA$26,'한양도성타임머신 WBS'!$AC$26,'한양도성타임머신 WBS'!$AE$26)</f>
        <v>1</v>
      </c>
      <c r="AF27" s="1257">
        <f>SUM(AD27)</f>
        <v>1</v>
      </c>
      <c r="AG27" s="1308">
        <f>SUM('한양도성타임머신 WBS'!$AB$26,'한양도성타임머신 WBS'!$AD$26,'한양도성타임머신 WBS'!$AF$26,'한양도성타임머신 WBS'!$AH$26,'한양도성타임머신 WBS'!$AJ$26,'한양도성타임머신 WBS'!$AL$26,'한양도성타임머신 WBS'!$AN$26,'한양도성타임머신 WBS'!$AP$26)/SUM('한양도성타임머신 WBS'!$AA$26,'한양도성타임머신 WBS'!$AC$26,'한양도성타임머신 WBS'!$AE$26)</f>
        <v>1</v>
      </c>
      <c r="AH27" s="1261">
        <f>SUM(AF27)</f>
        <v>1</v>
      </c>
      <c r="AI27" s="1309">
        <f>SUM(AG27)</f>
        <v>1</v>
      </c>
      <c r="AJ27" s="1261">
        <f t="shared" ref="AJ27:AY30" si="35">SUM(AH27)</f>
        <v>1</v>
      </c>
      <c r="AK27" s="1309">
        <f t="shared" si="35"/>
        <v>1</v>
      </c>
      <c r="AL27" s="1261">
        <f t="shared" si="35"/>
        <v>1</v>
      </c>
      <c r="AM27" s="1309">
        <f t="shared" si="35"/>
        <v>1</v>
      </c>
      <c r="AN27" s="1261">
        <f t="shared" si="35"/>
        <v>1</v>
      </c>
      <c r="AO27" s="1309">
        <f t="shared" si="35"/>
        <v>1</v>
      </c>
      <c r="AP27" s="1261">
        <f t="shared" si="35"/>
        <v>1</v>
      </c>
      <c r="AQ27" s="1309">
        <f t="shared" si="35"/>
        <v>1</v>
      </c>
      <c r="AR27" s="1261">
        <f t="shared" si="35"/>
        <v>1</v>
      </c>
      <c r="AS27" s="1309">
        <f t="shared" si="35"/>
        <v>1</v>
      </c>
      <c r="AT27" s="1261">
        <f t="shared" si="35"/>
        <v>1</v>
      </c>
      <c r="AU27" s="1309">
        <f t="shared" si="35"/>
        <v>1</v>
      </c>
      <c r="AV27" s="1261">
        <f t="shared" si="35"/>
        <v>1</v>
      </c>
      <c r="AW27" s="1309">
        <f t="shared" si="35"/>
        <v>1</v>
      </c>
      <c r="AX27" s="1261">
        <f t="shared" si="35"/>
        <v>1</v>
      </c>
      <c r="AY27" s="1309">
        <f t="shared" si="35"/>
        <v>1</v>
      </c>
      <c r="AZ27" s="1261">
        <f t="shared" ref="AZ27:BJ30" si="36">SUM(AX27)</f>
        <v>1</v>
      </c>
      <c r="BA27" s="1309">
        <f t="shared" si="36"/>
        <v>1</v>
      </c>
      <c r="BB27" s="1261">
        <f t="shared" si="36"/>
        <v>1</v>
      </c>
      <c r="BC27" s="1309">
        <f t="shared" si="36"/>
        <v>1</v>
      </c>
      <c r="BD27" s="1261">
        <f t="shared" si="36"/>
        <v>1</v>
      </c>
      <c r="BE27" s="1309">
        <f t="shared" si="36"/>
        <v>1</v>
      </c>
      <c r="BF27" s="1261">
        <f t="shared" si="36"/>
        <v>1</v>
      </c>
      <c r="BG27" s="1309">
        <f t="shared" si="36"/>
        <v>1</v>
      </c>
      <c r="BH27" s="1261">
        <f t="shared" si="36"/>
        <v>1</v>
      </c>
      <c r="BI27" s="1309">
        <f t="shared" si="36"/>
        <v>1</v>
      </c>
      <c r="BJ27" s="1261">
        <f>SUM(BH27)</f>
        <v>1</v>
      </c>
      <c r="BK27" s="1309">
        <f t="shared" ref="BK27:BK30" si="37">SUM(BI27)</f>
        <v>1</v>
      </c>
      <c r="BL27" s="1257"/>
      <c r="BM27" s="1308"/>
      <c r="BN27" s="1257"/>
      <c r="BO27" s="1308"/>
    </row>
    <row r="28" spans="1:67" ht="22" customHeight="1" x14ac:dyDescent="0.25">
      <c r="A28" s="1253"/>
      <c r="B28" s="1254"/>
      <c r="C28" s="1264"/>
      <c r="D28" s="1264" t="s">
        <v>159</v>
      </c>
      <c r="E28" s="1264"/>
      <c r="F28" s="1257"/>
      <c r="G28" s="1308"/>
      <c r="H28" s="1257"/>
      <c r="I28" s="1308"/>
      <c r="J28" s="1257"/>
      <c r="K28" s="1308"/>
      <c r="L28" s="1257"/>
      <c r="M28" s="1308"/>
      <c r="N28" s="1259">
        <f>SUM('한양도성타임머신 WBS'!$W$27)</f>
        <v>0.1</v>
      </c>
      <c r="O28" s="1260">
        <f>SUM('한양도성타임머신 WBS'!$X$27)</f>
        <v>0.1</v>
      </c>
      <c r="P28" s="1259">
        <f>SUM(N28,'한양도성타임머신 WBS'!$Y$27)</f>
        <v>0.2</v>
      </c>
      <c r="Q28" s="1260">
        <f>SUM(O28,'한양도성타임머신 WBS'!$Z$27)</f>
        <v>0.2</v>
      </c>
      <c r="R28" s="1259">
        <f>SUM(P28,'한양도성타임머신 WBS'!$AA$27)</f>
        <v>0.4</v>
      </c>
      <c r="S28" s="1260">
        <f>SUM(Q28,'한양도성타임머신 WBS'!$AB$27)</f>
        <v>0.4</v>
      </c>
      <c r="T28" s="1259">
        <f>SUM(R28,'한양도성타임머신 WBS'!$AC$27)</f>
        <v>0.60000000000000009</v>
      </c>
      <c r="U28" s="1260">
        <f>SUM(S28,'한양도성타임머신 WBS'!$AD$27)</f>
        <v>0.60000000000000009</v>
      </c>
      <c r="V28" s="1259">
        <f>SUM(T28,'한양도성타임머신 WBS'!$AE$27)</f>
        <v>0.8</v>
      </c>
      <c r="W28" s="1260">
        <f>SUM(U28,'한양도성타임머신 WBS'!$AF$27)</f>
        <v>1</v>
      </c>
      <c r="X28" s="1259">
        <f>SUM(V28,'한양도성타임머신 WBS'!$AG$27)</f>
        <v>1</v>
      </c>
      <c r="Y28" s="1310">
        <f>SUM(W28)</f>
        <v>1</v>
      </c>
      <c r="Z28" s="1261">
        <f>SUM(X28)</f>
        <v>1</v>
      </c>
      <c r="AA28" s="1309">
        <f>SUM(Y28)</f>
        <v>1</v>
      </c>
      <c r="AB28" s="1261">
        <f t="shared" ref="AB28:AQ30" si="38">SUM(Z28)</f>
        <v>1</v>
      </c>
      <c r="AC28" s="1309">
        <f t="shared" si="38"/>
        <v>1</v>
      </c>
      <c r="AD28" s="1261">
        <f t="shared" si="38"/>
        <v>1</v>
      </c>
      <c r="AE28" s="1309">
        <f t="shared" si="38"/>
        <v>1</v>
      </c>
      <c r="AF28" s="1261">
        <f t="shared" si="38"/>
        <v>1</v>
      </c>
      <c r="AG28" s="1309">
        <f t="shared" si="38"/>
        <v>1</v>
      </c>
      <c r="AH28" s="1261">
        <f t="shared" si="38"/>
        <v>1</v>
      </c>
      <c r="AI28" s="1309">
        <f t="shared" si="38"/>
        <v>1</v>
      </c>
      <c r="AJ28" s="1261">
        <f t="shared" si="38"/>
        <v>1</v>
      </c>
      <c r="AK28" s="1309">
        <f t="shared" si="38"/>
        <v>1</v>
      </c>
      <c r="AL28" s="1261">
        <f t="shared" si="38"/>
        <v>1</v>
      </c>
      <c r="AM28" s="1309">
        <f t="shared" si="38"/>
        <v>1</v>
      </c>
      <c r="AN28" s="1261">
        <f t="shared" si="38"/>
        <v>1</v>
      </c>
      <c r="AO28" s="1309">
        <f t="shared" si="38"/>
        <v>1</v>
      </c>
      <c r="AP28" s="1261">
        <f t="shared" si="38"/>
        <v>1</v>
      </c>
      <c r="AQ28" s="1309">
        <f t="shared" si="38"/>
        <v>1</v>
      </c>
      <c r="AR28" s="1261">
        <f t="shared" si="35"/>
        <v>1</v>
      </c>
      <c r="AS28" s="1309">
        <f t="shared" si="35"/>
        <v>1</v>
      </c>
      <c r="AT28" s="1261">
        <f t="shared" si="35"/>
        <v>1</v>
      </c>
      <c r="AU28" s="1309">
        <f t="shared" si="35"/>
        <v>1</v>
      </c>
      <c r="AV28" s="1261">
        <f t="shared" si="35"/>
        <v>1</v>
      </c>
      <c r="AW28" s="1309">
        <f t="shared" si="35"/>
        <v>1</v>
      </c>
      <c r="AX28" s="1261">
        <f t="shared" si="35"/>
        <v>1</v>
      </c>
      <c r="AY28" s="1309">
        <f t="shared" si="35"/>
        <v>1</v>
      </c>
      <c r="AZ28" s="1261">
        <f t="shared" si="36"/>
        <v>1</v>
      </c>
      <c r="BA28" s="1309">
        <f t="shared" si="36"/>
        <v>1</v>
      </c>
      <c r="BB28" s="1261">
        <f t="shared" si="36"/>
        <v>1</v>
      </c>
      <c r="BC28" s="1309">
        <f t="shared" si="36"/>
        <v>1</v>
      </c>
      <c r="BD28" s="1261">
        <f t="shared" si="36"/>
        <v>1</v>
      </c>
      <c r="BE28" s="1309">
        <f t="shared" si="36"/>
        <v>1</v>
      </c>
      <c r="BF28" s="1261">
        <f t="shared" si="36"/>
        <v>1</v>
      </c>
      <c r="BG28" s="1309">
        <f t="shared" si="36"/>
        <v>1</v>
      </c>
      <c r="BH28" s="1261">
        <f t="shared" si="36"/>
        <v>1</v>
      </c>
      <c r="BI28" s="1309">
        <f t="shared" si="36"/>
        <v>1</v>
      </c>
      <c r="BJ28" s="1261">
        <f t="shared" si="36"/>
        <v>1</v>
      </c>
      <c r="BK28" s="1309">
        <f t="shared" si="37"/>
        <v>1</v>
      </c>
      <c r="BL28" s="1257"/>
      <c r="BM28" s="1308"/>
      <c r="BN28" s="1257"/>
      <c r="BO28" s="1308"/>
    </row>
    <row r="29" spans="1:67" ht="22" customHeight="1" x14ac:dyDescent="0.25">
      <c r="A29" s="1253"/>
      <c r="B29" s="1254"/>
      <c r="C29" s="1264"/>
      <c r="D29" s="1264" t="s">
        <v>160</v>
      </c>
      <c r="E29" s="1264"/>
      <c r="F29" s="1257"/>
      <c r="G29" s="1308"/>
      <c r="H29" s="1257"/>
      <c r="I29" s="1308"/>
      <c r="J29" s="1257"/>
      <c r="K29" s="1308"/>
      <c r="L29" s="1257"/>
      <c r="M29" s="1308"/>
      <c r="N29" s="1259">
        <f>SUM('한양도성타임머신 WBS'!$W$28)</f>
        <v>0.1</v>
      </c>
      <c r="O29" s="1260">
        <f>SUM('한양도성타임머신 WBS'!$X$28)</f>
        <v>0.1</v>
      </c>
      <c r="P29" s="1259">
        <f>SUM(N29,'한양도성타임머신 WBS'!$Y$28)</f>
        <v>0.2</v>
      </c>
      <c r="Q29" s="1260">
        <f>SUM(O29,'한양도성타임머신 WBS'!$Z$28)</f>
        <v>0.2</v>
      </c>
      <c r="R29" s="1259">
        <f>SUM(P29,'한양도성타임머신 WBS'!$AA$28)</f>
        <v>0.4</v>
      </c>
      <c r="S29" s="1260">
        <f>SUM(Q29,'한양도성타임머신 WBS'!$AB$28)</f>
        <v>0.4</v>
      </c>
      <c r="T29" s="1259">
        <f>SUM(R29,'한양도성타임머신 WBS'!$AC$28)</f>
        <v>0.60000000000000009</v>
      </c>
      <c r="U29" s="1260">
        <f>SUM(S29,'한양도성타임머신 WBS'!$AD$28)</f>
        <v>0.60000000000000009</v>
      </c>
      <c r="V29" s="1259">
        <f>SUM(T29,'한양도성타임머신 WBS'!$AE$28)</f>
        <v>0.8</v>
      </c>
      <c r="W29" s="1260">
        <f>SUM(U29,'한양도성타임머신 WBS'!$AF$28)</f>
        <v>0.90000000000000013</v>
      </c>
      <c r="X29" s="1259">
        <f>SUM(V29,'한양도성타임머신 WBS'!$AG$28)</f>
        <v>1</v>
      </c>
      <c r="Y29" s="1260">
        <f>SUM(W29,'한양도성타임머신 WBS'!$AH$28)</f>
        <v>1.0000000000000002</v>
      </c>
      <c r="Z29" s="1261">
        <f>SUM(X29)</f>
        <v>1</v>
      </c>
      <c r="AA29" s="1309">
        <f>SUM(Y29)</f>
        <v>1.0000000000000002</v>
      </c>
      <c r="AB29" s="1261">
        <f t="shared" si="38"/>
        <v>1</v>
      </c>
      <c r="AC29" s="1309">
        <f t="shared" si="38"/>
        <v>1.0000000000000002</v>
      </c>
      <c r="AD29" s="1261">
        <f t="shared" si="38"/>
        <v>1</v>
      </c>
      <c r="AE29" s="1309">
        <f t="shared" si="38"/>
        <v>1.0000000000000002</v>
      </c>
      <c r="AF29" s="1261">
        <f t="shared" si="38"/>
        <v>1</v>
      </c>
      <c r="AG29" s="1309">
        <f t="shared" si="38"/>
        <v>1.0000000000000002</v>
      </c>
      <c r="AH29" s="1261">
        <f t="shared" si="38"/>
        <v>1</v>
      </c>
      <c r="AI29" s="1309">
        <f t="shared" si="38"/>
        <v>1.0000000000000002</v>
      </c>
      <c r="AJ29" s="1261">
        <f t="shared" si="38"/>
        <v>1</v>
      </c>
      <c r="AK29" s="1309">
        <f t="shared" si="38"/>
        <v>1.0000000000000002</v>
      </c>
      <c r="AL29" s="1261">
        <f t="shared" si="38"/>
        <v>1</v>
      </c>
      <c r="AM29" s="1309">
        <f t="shared" si="38"/>
        <v>1.0000000000000002</v>
      </c>
      <c r="AN29" s="1261">
        <f t="shared" si="38"/>
        <v>1</v>
      </c>
      <c r="AO29" s="1309">
        <f t="shared" si="38"/>
        <v>1.0000000000000002</v>
      </c>
      <c r="AP29" s="1261">
        <f t="shared" si="38"/>
        <v>1</v>
      </c>
      <c r="AQ29" s="1309">
        <f t="shared" si="38"/>
        <v>1.0000000000000002</v>
      </c>
      <c r="AR29" s="1261">
        <f t="shared" si="35"/>
        <v>1</v>
      </c>
      <c r="AS29" s="1309">
        <f t="shared" si="35"/>
        <v>1.0000000000000002</v>
      </c>
      <c r="AT29" s="1261">
        <f t="shared" si="35"/>
        <v>1</v>
      </c>
      <c r="AU29" s="1309">
        <f t="shared" si="35"/>
        <v>1.0000000000000002</v>
      </c>
      <c r="AV29" s="1261">
        <f t="shared" si="35"/>
        <v>1</v>
      </c>
      <c r="AW29" s="1309">
        <f t="shared" si="35"/>
        <v>1.0000000000000002</v>
      </c>
      <c r="AX29" s="1261">
        <f t="shared" si="35"/>
        <v>1</v>
      </c>
      <c r="AY29" s="1309">
        <f t="shared" si="35"/>
        <v>1.0000000000000002</v>
      </c>
      <c r="AZ29" s="1261">
        <f t="shared" si="36"/>
        <v>1</v>
      </c>
      <c r="BA29" s="1309">
        <f t="shared" si="36"/>
        <v>1.0000000000000002</v>
      </c>
      <c r="BB29" s="1261">
        <f t="shared" si="36"/>
        <v>1</v>
      </c>
      <c r="BC29" s="1309">
        <f t="shared" si="36"/>
        <v>1.0000000000000002</v>
      </c>
      <c r="BD29" s="1261">
        <f t="shared" si="36"/>
        <v>1</v>
      </c>
      <c r="BE29" s="1309">
        <f t="shared" si="36"/>
        <v>1.0000000000000002</v>
      </c>
      <c r="BF29" s="1261">
        <f t="shared" si="36"/>
        <v>1</v>
      </c>
      <c r="BG29" s="1309">
        <f t="shared" si="36"/>
        <v>1.0000000000000002</v>
      </c>
      <c r="BH29" s="1261">
        <f t="shared" si="36"/>
        <v>1</v>
      </c>
      <c r="BI29" s="1309">
        <f t="shared" si="36"/>
        <v>1.0000000000000002</v>
      </c>
      <c r="BJ29" s="1261">
        <f t="shared" si="36"/>
        <v>1</v>
      </c>
      <c r="BK29" s="1309">
        <f t="shared" si="37"/>
        <v>1.0000000000000002</v>
      </c>
      <c r="BL29" s="1257"/>
      <c r="BM29" s="1308"/>
      <c r="BN29" s="1257"/>
      <c r="BO29" s="1308"/>
    </row>
    <row r="30" spans="1:67" ht="22" customHeight="1" x14ac:dyDescent="0.25">
      <c r="A30" s="1253"/>
      <c r="B30" s="1254"/>
      <c r="C30" s="1264"/>
      <c r="D30" s="1264" t="s">
        <v>161</v>
      </c>
      <c r="E30" s="1264"/>
      <c r="F30" s="1257"/>
      <c r="G30" s="1308"/>
      <c r="H30" s="1257"/>
      <c r="I30" s="1308"/>
      <c r="J30" s="1257"/>
      <c r="K30" s="1308"/>
      <c r="L30" s="1259">
        <f>SUM('한양도성타임머신 WBS'!$U$29)</f>
        <v>0.25</v>
      </c>
      <c r="M30" s="1260">
        <f>SUM('한양도성타임머신 WBS'!$V$29)</f>
        <v>0.25</v>
      </c>
      <c r="N30" s="1259">
        <f>SUM(L30,'한양도성타임머신 WBS'!$W$29)</f>
        <v>0.5</v>
      </c>
      <c r="O30" s="1260">
        <f>SUM(M30,'한양도성타임머신 WBS'!$X$29)</f>
        <v>0.5</v>
      </c>
      <c r="P30" s="1259">
        <f>SUM(N30,'한양도성타임머신 WBS'!$Y$29)</f>
        <v>0.75</v>
      </c>
      <c r="Q30" s="1260">
        <f>SUM(O30,'한양도성타임머신 WBS'!$Z$29)</f>
        <v>0.75</v>
      </c>
      <c r="R30" s="1259">
        <f>SUM(P30,'한양도성타임머신 WBS'!$AA$29)</f>
        <v>1</v>
      </c>
      <c r="S30" s="1260">
        <f>SUM(Q30,'한양도성타임머신 WBS'!$AB$29)</f>
        <v>1</v>
      </c>
      <c r="T30" s="1261">
        <f>SUM(R30)</f>
        <v>1</v>
      </c>
      <c r="U30" s="1309">
        <f>SUM(S30)</f>
        <v>1</v>
      </c>
      <c r="V30" s="1261">
        <f t="shared" ref="V30:AA30" si="39">SUM(T30)</f>
        <v>1</v>
      </c>
      <c r="W30" s="1309">
        <f t="shared" si="39"/>
        <v>1</v>
      </c>
      <c r="X30" s="1261">
        <f t="shared" si="39"/>
        <v>1</v>
      </c>
      <c r="Y30" s="1309">
        <f t="shared" si="39"/>
        <v>1</v>
      </c>
      <c r="Z30" s="1261">
        <f t="shared" si="39"/>
        <v>1</v>
      </c>
      <c r="AA30" s="1309">
        <f t="shared" si="39"/>
        <v>1</v>
      </c>
      <c r="AB30" s="1261">
        <f t="shared" si="38"/>
        <v>1</v>
      </c>
      <c r="AC30" s="1309">
        <f t="shared" si="38"/>
        <v>1</v>
      </c>
      <c r="AD30" s="1261">
        <f t="shared" si="38"/>
        <v>1</v>
      </c>
      <c r="AE30" s="1309">
        <f t="shared" si="38"/>
        <v>1</v>
      </c>
      <c r="AF30" s="1261">
        <f t="shared" si="38"/>
        <v>1</v>
      </c>
      <c r="AG30" s="1309">
        <f t="shared" si="38"/>
        <v>1</v>
      </c>
      <c r="AH30" s="1261">
        <f t="shared" si="38"/>
        <v>1</v>
      </c>
      <c r="AI30" s="1309">
        <f t="shared" si="38"/>
        <v>1</v>
      </c>
      <c r="AJ30" s="1261">
        <f t="shared" si="38"/>
        <v>1</v>
      </c>
      <c r="AK30" s="1309">
        <f t="shared" si="38"/>
        <v>1</v>
      </c>
      <c r="AL30" s="1261">
        <f t="shared" si="38"/>
        <v>1</v>
      </c>
      <c r="AM30" s="1309">
        <f t="shared" si="38"/>
        <v>1</v>
      </c>
      <c r="AN30" s="1261">
        <f t="shared" si="38"/>
        <v>1</v>
      </c>
      <c r="AO30" s="1309">
        <f t="shared" si="38"/>
        <v>1</v>
      </c>
      <c r="AP30" s="1261">
        <f t="shared" si="38"/>
        <v>1</v>
      </c>
      <c r="AQ30" s="1309">
        <f t="shared" si="38"/>
        <v>1</v>
      </c>
      <c r="AR30" s="1261">
        <f t="shared" si="35"/>
        <v>1</v>
      </c>
      <c r="AS30" s="1309">
        <f t="shared" si="35"/>
        <v>1</v>
      </c>
      <c r="AT30" s="1261">
        <f t="shared" si="35"/>
        <v>1</v>
      </c>
      <c r="AU30" s="1309">
        <f t="shared" si="35"/>
        <v>1</v>
      </c>
      <c r="AV30" s="1261">
        <f t="shared" si="35"/>
        <v>1</v>
      </c>
      <c r="AW30" s="1309">
        <f t="shared" si="35"/>
        <v>1</v>
      </c>
      <c r="AX30" s="1261">
        <f t="shared" si="35"/>
        <v>1</v>
      </c>
      <c r="AY30" s="1309">
        <f t="shared" si="35"/>
        <v>1</v>
      </c>
      <c r="AZ30" s="1261">
        <f t="shared" si="36"/>
        <v>1</v>
      </c>
      <c r="BA30" s="1309">
        <f t="shared" si="36"/>
        <v>1</v>
      </c>
      <c r="BB30" s="1261">
        <f t="shared" si="36"/>
        <v>1</v>
      </c>
      <c r="BC30" s="1309">
        <f t="shared" si="36"/>
        <v>1</v>
      </c>
      <c r="BD30" s="1261">
        <f t="shared" si="36"/>
        <v>1</v>
      </c>
      <c r="BE30" s="1309">
        <f t="shared" si="36"/>
        <v>1</v>
      </c>
      <c r="BF30" s="1261">
        <f t="shared" si="36"/>
        <v>1</v>
      </c>
      <c r="BG30" s="1309">
        <f t="shared" si="36"/>
        <v>1</v>
      </c>
      <c r="BH30" s="1261">
        <f t="shared" si="36"/>
        <v>1</v>
      </c>
      <c r="BI30" s="1309">
        <f t="shared" si="36"/>
        <v>1</v>
      </c>
      <c r="BJ30" s="1261">
        <f t="shared" si="36"/>
        <v>1</v>
      </c>
      <c r="BK30" s="1309">
        <f t="shared" si="37"/>
        <v>1</v>
      </c>
      <c r="BL30" s="1257"/>
      <c r="BM30" s="1308"/>
      <c r="BN30" s="1257"/>
      <c r="BO30" s="1308"/>
    </row>
    <row r="31" spans="1:67" ht="22" customHeight="1" x14ac:dyDescent="0.25">
      <c r="A31" s="1253"/>
      <c r="B31" s="1304"/>
      <c r="C31" s="1305" t="s">
        <v>148</v>
      </c>
      <c r="D31" s="1305" t="s">
        <v>293</v>
      </c>
      <c r="E31" s="1305"/>
      <c r="F31" s="1306">
        <f>SUM(F32:F34)/3</f>
        <v>0</v>
      </c>
      <c r="G31" s="1307">
        <f>SUM(G32:G34)/3</f>
        <v>0</v>
      </c>
      <c r="H31" s="1306">
        <f t="shared" ref="H31:BO31" si="40">SUM(H32:H34)/3</f>
        <v>0</v>
      </c>
      <c r="I31" s="1307">
        <f t="shared" si="40"/>
        <v>0</v>
      </c>
      <c r="J31" s="1306">
        <f t="shared" si="40"/>
        <v>0</v>
      </c>
      <c r="K31" s="1307">
        <f t="shared" si="40"/>
        <v>0</v>
      </c>
      <c r="L31" s="1306">
        <f t="shared" si="40"/>
        <v>0</v>
      </c>
      <c r="M31" s="1307">
        <f t="shared" si="40"/>
        <v>0</v>
      </c>
      <c r="N31" s="1306">
        <f t="shared" si="40"/>
        <v>9.9999999999999992E-2</v>
      </c>
      <c r="O31" s="1307">
        <f t="shared" si="40"/>
        <v>9.9999999999999992E-2</v>
      </c>
      <c r="P31" s="1306">
        <f t="shared" si="40"/>
        <v>0.3</v>
      </c>
      <c r="Q31" s="1307">
        <f t="shared" si="40"/>
        <v>0.31666666666666665</v>
      </c>
      <c r="R31" s="1306">
        <f t="shared" si="40"/>
        <v>0.51666666666666661</v>
      </c>
      <c r="S31" s="1307">
        <f t="shared" si="40"/>
        <v>0.53333333333333333</v>
      </c>
      <c r="T31" s="1306">
        <f t="shared" si="40"/>
        <v>0.6</v>
      </c>
      <c r="U31" s="1307">
        <f t="shared" si="40"/>
        <v>0.61666666666666659</v>
      </c>
      <c r="V31" s="1306">
        <f t="shared" si="40"/>
        <v>0.68333333333333324</v>
      </c>
      <c r="W31" s="1307">
        <f>SUM(W32:W34)/3</f>
        <v>0.73333333333333339</v>
      </c>
      <c r="X31" s="1306">
        <f t="shared" si="40"/>
        <v>0.76666666666666661</v>
      </c>
      <c r="Y31" s="1307">
        <f t="shared" si="40"/>
        <v>0.81666666666666676</v>
      </c>
      <c r="Z31" s="1306">
        <f t="shared" si="40"/>
        <v>0.85</v>
      </c>
      <c r="AA31" s="1307">
        <f t="shared" si="40"/>
        <v>0.9</v>
      </c>
      <c r="AB31" s="1306">
        <f t="shared" si="40"/>
        <v>0.93333333333333324</v>
      </c>
      <c r="AC31" s="1307">
        <f t="shared" si="40"/>
        <v>0.98333333333333339</v>
      </c>
      <c r="AD31" s="1306">
        <f t="shared" si="40"/>
        <v>1</v>
      </c>
      <c r="AE31" s="1307">
        <f t="shared" si="40"/>
        <v>1.05</v>
      </c>
      <c r="AF31" s="1306">
        <f t="shared" si="40"/>
        <v>1</v>
      </c>
      <c r="AG31" s="1307">
        <f t="shared" si="40"/>
        <v>1.05</v>
      </c>
      <c r="AH31" s="1306">
        <f t="shared" si="40"/>
        <v>1</v>
      </c>
      <c r="AI31" s="1307">
        <f t="shared" si="40"/>
        <v>1.05</v>
      </c>
      <c r="AJ31" s="1306">
        <f t="shared" si="40"/>
        <v>1</v>
      </c>
      <c r="AK31" s="1307">
        <f t="shared" si="40"/>
        <v>1.05</v>
      </c>
      <c r="AL31" s="1306">
        <f t="shared" si="40"/>
        <v>1</v>
      </c>
      <c r="AM31" s="1307">
        <f t="shared" si="40"/>
        <v>1.05</v>
      </c>
      <c r="AN31" s="1306">
        <f t="shared" si="40"/>
        <v>1</v>
      </c>
      <c r="AO31" s="1307">
        <f t="shared" si="40"/>
        <v>1.05</v>
      </c>
      <c r="AP31" s="1306">
        <f t="shared" si="40"/>
        <v>1</v>
      </c>
      <c r="AQ31" s="1307">
        <f t="shared" si="40"/>
        <v>1.05</v>
      </c>
      <c r="AR31" s="1306">
        <f t="shared" si="40"/>
        <v>1</v>
      </c>
      <c r="AS31" s="1307">
        <f t="shared" si="40"/>
        <v>1.05</v>
      </c>
      <c r="AT31" s="1306">
        <f t="shared" si="40"/>
        <v>1</v>
      </c>
      <c r="AU31" s="1307">
        <f t="shared" si="40"/>
        <v>1.05</v>
      </c>
      <c r="AV31" s="1306">
        <f t="shared" si="40"/>
        <v>1</v>
      </c>
      <c r="AW31" s="1307">
        <f t="shared" si="40"/>
        <v>1.05</v>
      </c>
      <c r="AX31" s="1306">
        <f t="shared" si="40"/>
        <v>1</v>
      </c>
      <c r="AY31" s="1307">
        <f t="shared" si="40"/>
        <v>1.05</v>
      </c>
      <c r="AZ31" s="1306">
        <f t="shared" si="40"/>
        <v>1</v>
      </c>
      <c r="BA31" s="1307">
        <f t="shared" si="40"/>
        <v>1.05</v>
      </c>
      <c r="BB31" s="1306">
        <f t="shared" si="40"/>
        <v>1</v>
      </c>
      <c r="BC31" s="1307">
        <f t="shared" si="40"/>
        <v>1.05</v>
      </c>
      <c r="BD31" s="1306">
        <f t="shared" si="40"/>
        <v>1</v>
      </c>
      <c r="BE31" s="1307">
        <f t="shared" si="40"/>
        <v>1.05</v>
      </c>
      <c r="BF31" s="1306">
        <f t="shared" si="40"/>
        <v>1</v>
      </c>
      <c r="BG31" s="1307">
        <f t="shared" si="40"/>
        <v>1.05</v>
      </c>
      <c r="BH31" s="1306">
        <f t="shared" si="40"/>
        <v>1</v>
      </c>
      <c r="BI31" s="1307">
        <f t="shared" si="40"/>
        <v>1.05</v>
      </c>
      <c r="BJ31" s="1306">
        <f t="shared" si="40"/>
        <v>1</v>
      </c>
      <c r="BK31" s="1307">
        <f t="shared" si="40"/>
        <v>1.05</v>
      </c>
      <c r="BL31" s="1306">
        <f t="shared" si="40"/>
        <v>0</v>
      </c>
      <c r="BM31" s="1307">
        <f t="shared" si="40"/>
        <v>0</v>
      </c>
      <c r="BN31" s="1306">
        <f t="shared" si="40"/>
        <v>0</v>
      </c>
      <c r="BO31" s="1307">
        <f t="shared" si="40"/>
        <v>0</v>
      </c>
    </row>
    <row r="32" spans="1:67" ht="22" customHeight="1" x14ac:dyDescent="0.25">
      <c r="A32" s="1253"/>
      <c r="B32" s="1254"/>
      <c r="C32" s="1264"/>
      <c r="D32" s="1264" t="s">
        <v>294</v>
      </c>
      <c r="E32" s="1264"/>
      <c r="F32" s="1257"/>
      <c r="G32" s="1258"/>
      <c r="H32" s="1257"/>
      <c r="I32" s="1258"/>
      <c r="J32" s="1257"/>
      <c r="K32" s="1258"/>
      <c r="L32" s="1257"/>
      <c r="M32" s="1258"/>
      <c r="N32" s="1259">
        <f>SUM('한양도성타임머신 WBS'!$W$31)</f>
        <v>0.15</v>
      </c>
      <c r="O32" s="1260">
        <f>SUM('한양도성타임머신 WBS'!$X$31)</f>
        <v>0.15</v>
      </c>
      <c r="P32" s="1259">
        <f>SUM(N32,'한양도성타임머신 WBS'!$Y$31)</f>
        <v>0.3</v>
      </c>
      <c r="Q32" s="1260">
        <f>SUM(O32,'한양도성타임머신 WBS'!$Z$31)</f>
        <v>0.3</v>
      </c>
      <c r="R32" s="1259">
        <f>SUM(P32,'한양도성타임머신 WBS'!$AA$31)</f>
        <v>0.44999999999999996</v>
      </c>
      <c r="S32" s="1260">
        <f>SUM(Q32,'한양도성타임머신 WBS'!$AB$31)</f>
        <v>0.44999999999999996</v>
      </c>
      <c r="T32" s="1259">
        <f>SUM(R32,'한양도성타임머신 WBS'!$AC$31)</f>
        <v>0.54999999999999993</v>
      </c>
      <c r="U32" s="1260">
        <f>SUM(S32,'한양도성타임머신 WBS'!$AD$31)</f>
        <v>0.54999999999999993</v>
      </c>
      <c r="V32" s="1259">
        <f>SUM(T32,'한양도성타임머신 WBS'!$AE$31)</f>
        <v>0.64999999999999991</v>
      </c>
      <c r="W32" s="1260">
        <f>SUM(U32,'한양도성타임머신 WBS'!$AF$31)</f>
        <v>0.7</v>
      </c>
      <c r="X32" s="1259">
        <f>SUM(V32,'한양도성타임머신 WBS'!$AG$31)</f>
        <v>0.74999999999999989</v>
      </c>
      <c r="Y32" s="1260">
        <f>SUM(W32,'한양도성타임머신 WBS'!$AH$31)</f>
        <v>0.79999999999999993</v>
      </c>
      <c r="Z32" s="1259">
        <f>SUM(X32,'한양도성타임머신 WBS'!$AI$31)</f>
        <v>0.84999999999999987</v>
      </c>
      <c r="AA32" s="1260">
        <f>SUM(Y32,'한양도성타임머신 WBS'!$AJ$31)</f>
        <v>0.89999999999999991</v>
      </c>
      <c r="AB32" s="1259">
        <f>SUM(Z32,'한양도성타임머신 WBS'!$AK$31)</f>
        <v>0.94999999999999984</v>
      </c>
      <c r="AC32" s="1260">
        <f>SUM(AA32,'한양도성타임머신 WBS'!$AL$31)</f>
        <v>0.99999999999999989</v>
      </c>
      <c r="AD32" s="1259">
        <f>SUM(AB32,'한양도성타임머신 WBS'!$AM$31)</f>
        <v>0.99999999999999989</v>
      </c>
      <c r="AE32" s="1260">
        <f>SUM(AC32,'한양도성타임머신 WBS'!$AN$31)</f>
        <v>1.0499999999999998</v>
      </c>
      <c r="AF32" s="1261">
        <f t="shared" ref="AF32:AG34" si="41">SUM(AD32)</f>
        <v>0.99999999999999989</v>
      </c>
      <c r="AG32" s="1262">
        <f t="shared" si="41"/>
        <v>1.0499999999999998</v>
      </c>
      <c r="AH32" s="1261">
        <f t="shared" ref="AH32:AW35" si="42">SUM(AF32)</f>
        <v>0.99999999999999989</v>
      </c>
      <c r="AI32" s="1262">
        <f t="shared" si="42"/>
        <v>1.0499999999999998</v>
      </c>
      <c r="AJ32" s="1261">
        <f t="shared" si="42"/>
        <v>0.99999999999999989</v>
      </c>
      <c r="AK32" s="1262">
        <f t="shared" si="42"/>
        <v>1.0499999999999998</v>
      </c>
      <c r="AL32" s="1261">
        <f t="shared" si="42"/>
        <v>0.99999999999999989</v>
      </c>
      <c r="AM32" s="1262">
        <f t="shared" si="42"/>
        <v>1.0499999999999998</v>
      </c>
      <c r="AN32" s="1261">
        <f t="shared" si="42"/>
        <v>0.99999999999999989</v>
      </c>
      <c r="AO32" s="1262">
        <f t="shared" si="42"/>
        <v>1.0499999999999998</v>
      </c>
      <c r="AP32" s="1261">
        <f t="shared" si="42"/>
        <v>0.99999999999999989</v>
      </c>
      <c r="AQ32" s="1262">
        <f t="shared" si="42"/>
        <v>1.0499999999999998</v>
      </c>
      <c r="AR32" s="1261">
        <f t="shared" si="42"/>
        <v>0.99999999999999989</v>
      </c>
      <c r="AS32" s="1262">
        <f t="shared" si="42"/>
        <v>1.0499999999999998</v>
      </c>
      <c r="AT32" s="1261">
        <f t="shared" si="42"/>
        <v>0.99999999999999989</v>
      </c>
      <c r="AU32" s="1262">
        <f t="shared" si="42"/>
        <v>1.0499999999999998</v>
      </c>
      <c r="AV32" s="1261">
        <f t="shared" si="42"/>
        <v>0.99999999999999989</v>
      </c>
      <c r="AW32" s="1262">
        <f t="shared" si="42"/>
        <v>1.0499999999999998</v>
      </c>
      <c r="AX32" s="1261">
        <f t="shared" ref="AX32:BK35" si="43">SUM(AV32)</f>
        <v>0.99999999999999989</v>
      </c>
      <c r="AY32" s="1262">
        <f t="shared" si="43"/>
        <v>1.0499999999999998</v>
      </c>
      <c r="AZ32" s="1261">
        <f t="shared" si="43"/>
        <v>0.99999999999999989</v>
      </c>
      <c r="BA32" s="1262">
        <f t="shared" si="43"/>
        <v>1.0499999999999998</v>
      </c>
      <c r="BB32" s="1261">
        <f t="shared" si="43"/>
        <v>0.99999999999999989</v>
      </c>
      <c r="BC32" s="1262">
        <f t="shared" si="43"/>
        <v>1.0499999999999998</v>
      </c>
      <c r="BD32" s="1261">
        <f t="shared" si="43"/>
        <v>0.99999999999999989</v>
      </c>
      <c r="BE32" s="1262">
        <f t="shared" si="43"/>
        <v>1.0499999999999998</v>
      </c>
      <c r="BF32" s="1261">
        <f t="shared" si="43"/>
        <v>0.99999999999999989</v>
      </c>
      <c r="BG32" s="1262">
        <f t="shared" si="43"/>
        <v>1.0499999999999998</v>
      </c>
      <c r="BH32" s="1261">
        <f t="shared" si="43"/>
        <v>0.99999999999999989</v>
      </c>
      <c r="BI32" s="1262">
        <f t="shared" si="43"/>
        <v>1.0499999999999998</v>
      </c>
      <c r="BJ32" s="1261">
        <f t="shared" si="43"/>
        <v>0.99999999999999989</v>
      </c>
      <c r="BK32" s="1262">
        <f t="shared" si="43"/>
        <v>1.0499999999999998</v>
      </c>
      <c r="BL32" s="1257"/>
      <c r="BM32" s="1258"/>
      <c r="BN32" s="1257"/>
      <c r="BO32" s="1258"/>
    </row>
    <row r="33" spans="1:67" ht="22" customHeight="1" x14ac:dyDescent="0.25">
      <c r="A33" s="1253"/>
      <c r="B33" s="1254"/>
      <c r="C33" s="1264"/>
      <c r="D33" s="1264" t="s">
        <v>295</v>
      </c>
      <c r="E33" s="1264"/>
      <c r="F33" s="1257"/>
      <c r="G33" s="1258"/>
      <c r="H33" s="1257"/>
      <c r="I33" s="1258"/>
      <c r="J33" s="1257"/>
      <c r="K33" s="1258"/>
      <c r="L33" s="1257"/>
      <c r="M33" s="1258"/>
      <c r="N33" s="1259">
        <f>SUM('한양도성타임머신 WBS'!$W$32)</f>
        <v>0.15</v>
      </c>
      <c r="O33" s="1260">
        <f>SUM('한양도성타임머신 WBS'!$X$32)</f>
        <v>0.15</v>
      </c>
      <c r="P33" s="1259">
        <f>SUM(N33,'한양도성타임머신 WBS'!$Y$32)</f>
        <v>0.3</v>
      </c>
      <c r="Q33" s="1260">
        <f>SUM(O33,'한양도성타임머신 WBS'!$Z$32)</f>
        <v>0.3</v>
      </c>
      <c r="R33" s="1259">
        <f>SUM(P33,'한양도성타임머신 WBS'!$AA$32)</f>
        <v>0.44999999999999996</v>
      </c>
      <c r="S33" s="1260">
        <f>SUM(Q33,'한양도성타임머신 WBS'!$AB$32)</f>
        <v>0.44999999999999996</v>
      </c>
      <c r="T33" s="1259">
        <f>SUM(R33,'한양도성타임머신 WBS'!$AC$32)</f>
        <v>0.54999999999999993</v>
      </c>
      <c r="U33" s="1260">
        <f>SUM(S33,'한양도성타임머신 WBS'!$AD$32)</f>
        <v>0.54999999999999993</v>
      </c>
      <c r="V33" s="1259">
        <f>SUM(T33,'한양도성타임머신 WBS'!$AE$32)</f>
        <v>0.64999999999999991</v>
      </c>
      <c r="W33" s="1260">
        <f>SUM(U33,'한양도성타임머신 WBS'!$AF$32)</f>
        <v>0.7</v>
      </c>
      <c r="X33" s="1259">
        <f>SUM(V33,'한양도성타임머신 WBS'!$AG$32)</f>
        <v>0.74999999999999989</v>
      </c>
      <c r="Y33" s="1260">
        <f>SUM(W33,'한양도성타임머신 WBS'!$AH$32)</f>
        <v>0.79999999999999993</v>
      </c>
      <c r="Z33" s="1259">
        <f>SUM(X33,'한양도성타임머신 WBS'!$AI$32)</f>
        <v>0.84999999999999987</v>
      </c>
      <c r="AA33" s="1260">
        <f>SUM(Y33,'한양도성타임머신 WBS'!$AJ$32)</f>
        <v>0.89999999999999991</v>
      </c>
      <c r="AB33" s="1259">
        <f>SUM(Z33,'한양도성타임머신 WBS'!$AK$32)</f>
        <v>0.94999999999999984</v>
      </c>
      <c r="AC33" s="1260">
        <f>SUM(AA33,'한양도성타임머신 WBS'!$AL$32)</f>
        <v>0.99999999999999989</v>
      </c>
      <c r="AD33" s="1259">
        <f>SUM(AB33,'한양도성타임머신 WBS'!$AM$32)</f>
        <v>0.99999999999999989</v>
      </c>
      <c r="AE33" s="1260">
        <f>SUM(AC33,'한양도성타임머신 WBS'!$AN$32)</f>
        <v>1.0499999999999998</v>
      </c>
      <c r="AF33" s="1261">
        <f t="shared" si="41"/>
        <v>0.99999999999999989</v>
      </c>
      <c r="AG33" s="1262">
        <f t="shared" si="41"/>
        <v>1.0499999999999998</v>
      </c>
      <c r="AH33" s="1261">
        <f t="shared" si="42"/>
        <v>0.99999999999999989</v>
      </c>
      <c r="AI33" s="1262">
        <f t="shared" si="42"/>
        <v>1.0499999999999998</v>
      </c>
      <c r="AJ33" s="1261">
        <f t="shared" si="42"/>
        <v>0.99999999999999989</v>
      </c>
      <c r="AK33" s="1262">
        <f t="shared" si="42"/>
        <v>1.0499999999999998</v>
      </c>
      <c r="AL33" s="1261">
        <f t="shared" si="42"/>
        <v>0.99999999999999989</v>
      </c>
      <c r="AM33" s="1262">
        <f t="shared" si="42"/>
        <v>1.0499999999999998</v>
      </c>
      <c r="AN33" s="1261">
        <f t="shared" si="42"/>
        <v>0.99999999999999989</v>
      </c>
      <c r="AO33" s="1262">
        <f t="shared" si="42"/>
        <v>1.0499999999999998</v>
      </c>
      <c r="AP33" s="1261">
        <f t="shared" si="42"/>
        <v>0.99999999999999989</v>
      </c>
      <c r="AQ33" s="1262">
        <f t="shared" si="42"/>
        <v>1.0499999999999998</v>
      </c>
      <c r="AR33" s="1261">
        <f t="shared" si="42"/>
        <v>0.99999999999999989</v>
      </c>
      <c r="AS33" s="1262">
        <f t="shared" si="42"/>
        <v>1.0499999999999998</v>
      </c>
      <c r="AT33" s="1261">
        <f t="shared" si="42"/>
        <v>0.99999999999999989</v>
      </c>
      <c r="AU33" s="1262">
        <f t="shared" si="42"/>
        <v>1.0499999999999998</v>
      </c>
      <c r="AV33" s="1261">
        <f t="shared" si="42"/>
        <v>0.99999999999999989</v>
      </c>
      <c r="AW33" s="1262">
        <f t="shared" si="42"/>
        <v>1.0499999999999998</v>
      </c>
      <c r="AX33" s="1261">
        <f t="shared" si="43"/>
        <v>0.99999999999999989</v>
      </c>
      <c r="AY33" s="1262">
        <f t="shared" si="43"/>
        <v>1.0499999999999998</v>
      </c>
      <c r="AZ33" s="1261">
        <f t="shared" si="43"/>
        <v>0.99999999999999989</v>
      </c>
      <c r="BA33" s="1262">
        <f t="shared" si="43"/>
        <v>1.0499999999999998</v>
      </c>
      <c r="BB33" s="1261">
        <f t="shared" si="43"/>
        <v>0.99999999999999989</v>
      </c>
      <c r="BC33" s="1262">
        <f t="shared" si="43"/>
        <v>1.0499999999999998</v>
      </c>
      <c r="BD33" s="1261">
        <f t="shared" si="43"/>
        <v>0.99999999999999989</v>
      </c>
      <c r="BE33" s="1262">
        <f t="shared" si="43"/>
        <v>1.0499999999999998</v>
      </c>
      <c r="BF33" s="1261">
        <f t="shared" si="43"/>
        <v>0.99999999999999989</v>
      </c>
      <c r="BG33" s="1262">
        <f t="shared" si="43"/>
        <v>1.0499999999999998</v>
      </c>
      <c r="BH33" s="1261">
        <f t="shared" si="43"/>
        <v>0.99999999999999989</v>
      </c>
      <c r="BI33" s="1262">
        <f t="shared" si="43"/>
        <v>1.0499999999999998</v>
      </c>
      <c r="BJ33" s="1261">
        <f t="shared" si="43"/>
        <v>0.99999999999999989</v>
      </c>
      <c r="BK33" s="1262">
        <f t="shared" si="43"/>
        <v>1.0499999999999998</v>
      </c>
      <c r="BL33" s="1257"/>
      <c r="BM33" s="1258"/>
      <c r="BN33" s="1257"/>
      <c r="BO33" s="1258"/>
    </row>
    <row r="34" spans="1:67" ht="22" customHeight="1" x14ac:dyDescent="0.25">
      <c r="A34" s="1253"/>
      <c r="B34" s="1254"/>
      <c r="C34" s="1264"/>
      <c r="D34" s="1264" t="s">
        <v>296</v>
      </c>
      <c r="E34" s="1264"/>
      <c r="F34" s="1257"/>
      <c r="G34" s="1258"/>
      <c r="H34" s="1257"/>
      <c r="I34" s="1258"/>
      <c r="J34" s="1257"/>
      <c r="K34" s="1258"/>
      <c r="L34" s="1257"/>
      <c r="M34" s="1258"/>
      <c r="N34" s="1257"/>
      <c r="O34" s="1258"/>
      <c r="P34" s="1259">
        <f>SUM('한양도성타임머신 WBS'!$Y$33)</f>
        <v>0.3</v>
      </c>
      <c r="Q34" s="1260">
        <f>SUM('한양도성타임머신 WBS'!$Z$33)</f>
        <v>0.35</v>
      </c>
      <c r="R34" s="1259">
        <f>SUM(P34,'한양도성타임머신 WBS'!$AA$33)</f>
        <v>0.64999999999999991</v>
      </c>
      <c r="S34" s="1260">
        <f>SUM(Q34,'한양도성타임머신 WBS'!$AB$33)</f>
        <v>0.7</v>
      </c>
      <c r="T34" s="1259">
        <f>SUM(R34,'한양도성타임머신 WBS'!$AC$33)</f>
        <v>0.7</v>
      </c>
      <c r="U34" s="1260">
        <f>SUM(S34,'한양도성타임머신 WBS'!$AD$33)</f>
        <v>0.75</v>
      </c>
      <c r="V34" s="1259">
        <f>SUM(T34,'한양도성타임머신 WBS'!$AE$33)</f>
        <v>0.75</v>
      </c>
      <c r="W34" s="1260">
        <f>SUM(U34,'한양도성타임머신 WBS'!$AF$33)</f>
        <v>0.8</v>
      </c>
      <c r="X34" s="1259">
        <f>SUM(V34,'한양도성타임머신 WBS'!$AG$33)</f>
        <v>0.8</v>
      </c>
      <c r="Y34" s="1260">
        <f>SUM(W34,'한양도성타임머신 WBS'!$AH$33)</f>
        <v>0.85000000000000009</v>
      </c>
      <c r="Z34" s="1259">
        <f>SUM(X34,'한양도성타임머신 WBS'!$AI$33)</f>
        <v>0.85000000000000009</v>
      </c>
      <c r="AA34" s="1260">
        <f>SUM(Y34,'한양도성타임머신 WBS'!$AJ$33)</f>
        <v>0.90000000000000013</v>
      </c>
      <c r="AB34" s="1259">
        <f>SUM(Z34,'한양도성타임머신 WBS'!$AK$33)</f>
        <v>0.90000000000000013</v>
      </c>
      <c r="AC34" s="1260">
        <f>SUM(AA34,'한양도성타임머신 WBS'!$AL$33)</f>
        <v>0.95000000000000018</v>
      </c>
      <c r="AD34" s="1259">
        <f>SUM(AB34,'한양도성타임머신 WBS'!$AM$33)</f>
        <v>1.0000000000000002</v>
      </c>
      <c r="AE34" s="1260">
        <f>SUM(AC34,'한양도성타임머신 WBS'!$AN$33)</f>
        <v>1.0500000000000003</v>
      </c>
      <c r="AF34" s="1261">
        <f t="shared" si="41"/>
        <v>1.0000000000000002</v>
      </c>
      <c r="AG34" s="1262">
        <f t="shared" si="41"/>
        <v>1.0500000000000003</v>
      </c>
      <c r="AH34" s="1261">
        <f t="shared" si="42"/>
        <v>1.0000000000000002</v>
      </c>
      <c r="AI34" s="1262">
        <f t="shared" si="42"/>
        <v>1.0500000000000003</v>
      </c>
      <c r="AJ34" s="1261">
        <f t="shared" si="42"/>
        <v>1.0000000000000002</v>
      </c>
      <c r="AK34" s="1262">
        <f t="shared" si="42"/>
        <v>1.0500000000000003</v>
      </c>
      <c r="AL34" s="1261">
        <f t="shared" si="42"/>
        <v>1.0000000000000002</v>
      </c>
      <c r="AM34" s="1262">
        <f t="shared" si="42"/>
        <v>1.0500000000000003</v>
      </c>
      <c r="AN34" s="1261">
        <f t="shared" si="42"/>
        <v>1.0000000000000002</v>
      </c>
      <c r="AO34" s="1262">
        <f t="shared" si="42"/>
        <v>1.0500000000000003</v>
      </c>
      <c r="AP34" s="1261">
        <f t="shared" si="42"/>
        <v>1.0000000000000002</v>
      </c>
      <c r="AQ34" s="1262">
        <f t="shared" si="42"/>
        <v>1.0500000000000003</v>
      </c>
      <c r="AR34" s="1261">
        <f t="shared" si="42"/>
        <v>1.0000000000000002</v>
      </c>
      <c r="AS34" s="1262">
        <f t="shared" si="42"/>
        <v>1.0500000000000003</v>
      </c>
      <c r="AT34" s="1261">
        <f t="shared" si="42"/>
        <v>1.0000000000000002</v>
      </c>
      <c r="AU34" s="1262">
        <f t="shared" si="42"/>
        <v>1.0500000000000003</v>
      </c>
      <c r="AV34" s="1261">
        <f t="shared" si="42"/>
        <v>1.0000000000000002</v>
      </c>
      <c r="AW34" s="1262">
        <f t="shared" si="42"/>
        <v>1.0500000000000003</v>
      </c>
      <c r="AX34" s="1261">
        <f t="shared" si="43"/>
        <v>1.0000000000000002</v>
      </c>
      <c r="AY34" s="1262">
        <f t="shared" si="43"/>
        <v>1.0500000000000003</v>
      </c>
      <c r="AZ34" s="1261">
        <f t="shared" si="43"/>
        <v>1.0000000000000002</v>
      </c>
      <c r="BA34" s="1262">
        <f t="shared" si="43"/>
        <v>1.0500000000000003</v>
      </c>
      <c r="BB34" s="1261">
        <f t="shared" si="43"/>
        <v>1.0000000000000002</v>
      </c>
      <c r="BC34" s="1262">
        <f t="shared" si="43"/>
        <v>1.0500000000000003</v>
      </c>
      <c r="BD34" s="1261">
        <f t="shared" si="43"/>
        <v>1.0000000000000002</v>
      </c>
      <c r="BE34" s="1262">
        <f t="shared" si="43"/>
        <v>1.0500000000000003</v>
      </c>
      <c r="BF34" s="1261">
        <f t="shared" si="43"/>
        <v>1.0000000000000002</v>
      </c>
      <c r="BG34" s="1262">
        <f t="shared" si="43"/>
        <v>1.0500000000000003</v>
      </c>
      <c r="BH34" s="1261">
        <f t="shared" si="43"/>
        <v>1.0000000000000002</v>
      </c>
      <c r="BI34" s="1262">
        <f t="shared" si="43"/>
        <v>1.0500000000000003</v>
      </c>
      <c r="BJ34" s="1261">
        <f t="shared" si="43"/>
        <v>1.0000000000000002</v>
      </c>
      <c r="BK34" s="1262">
        <f t="shared" si="43"/>
        <v>1.0500000000000003</v>
      </c>
      <c r="BL34" s="1257"/>
      <c r="BM34" s="1258"/>
      <c r="BN34" s="1257"/>
      <c r="BO34" s="1258"/>
    </row>
    <row r="35" spans="1:67" ht="22" customHeight="1" x14ac:dyDescent="0.25">
      <c r="A35" s="1253"/>
      <c r="B35" s="1304"/>
      <c r="C35" s="1305" t="s">
        <v>149</v>
      </c>
      <c r="D35" s="1305" t="s">
        <v>359</v>
      </c>
      <c r="E35" s="1305"/>
      <c r="F35" s="1306"/>
      <c r="G35" s="1307"/>
      <c r="H35" s="1306"/>
      <c r="I35" s="1307"/>
      <c r="J35" s="1306"/>
      <c r="K35" s="1307"/>
      <c r="L35" s="1306"/>
      <c r="M35" s="1307"/>
      <c r="N35" s="1306"/>
      <c r="O35" s="1307"/>
      <c r="P35" s="1306"/>
      <c r="Q35" s="1307"/>
      <c r="R35" s="1306">
        <f>SUM('한양도성타임머신 WBS'!$AA$34)/SUM('한양도성타임머신 WBS'!$AA$34,'한양도성타임머신 WBS'!$AC$34,'한양도성타임머신 WBS'!$AE$34)</f>
        <v>0.33333333333333331</v>
      </c>
      <c r="S35" s="1307">
        <f>SUM('한양도성타임머신 WBS'!$AB$34)/SUM('한양도성타임머신 WBS'!$AA$34,'한양도성타임머신 WBS'!$AC$34,'한양도성타임머신 WBS'!$AE$34)</f>
        <v>0.33333333333333331</v>
      </c>
      <c r="T35" s="1306">
        <f>SUM('한양도성타임머신 WBS'!$AA$34,'한양도성타임머신 WBS'!$AC$34)/SUM('한양도성타임머신 WBS'!$AA$34,'한양도성타임머신 WBS'!$AC$34,'한양도성타임머신 WBS'!$AE$34)</f>
        <v>0.66666666666666663</v>
      </c>
      <c r="U35" s="1307">
        <f>SUM('한양도성타임머신 WBS'!$AB$34,'한양도성타임머신 WBS'!$AD$34)/SUM('한양도성타임머신 WBS'!$AA$34,'한양도성타임머신 WBS'!$AC$34,'한양도성타임머신 WBS'!$AE$34)</f>
        <v>0.66666666666666663</v>
      </c>
      <c r="V35" s="1306">
        <f>SUM('한양도성타임머신 WBS'!$AA$34,'한양도성타임머신 WBS'!$AC$34,'한양도성타임머신 WBS'!$AE$34)/SUM('한양도성타임머신 WBS'!$AA$34,'한양도성타임머신 WBS'!$AC$34,'한양도성타임머신 WBS'!$AE$34)</f>
        <v>1</v>
      </c>
      <c r="W35" s="1307">
        <f>SUM('한양도성타임머신 WBS'!$AB$34,'한양도성타임머신 WBS'!$AD$34,'한양도성타임머신 WBS'!$AF$34)/SUM('한양도성타임머신 WBS'!$AA$34,'한양도성타임머신 WBS'!$AC$34,'한양도성타임머신 WBS'!$AE$34)</f>
        <v>0.66666666666666663</v>
      </c>
      <c r="X35" s="1311">
        <f>SUM(V35)</f>
        <v>1</v>
      </c>
      <c r="Y35" s="1312">
        <f>SUM('한양도성타임머신 WBS'!$AB$34,'한양도성타임머신 WBS'!$AD$34,'한양도성타임머신 WBS'!$AF$34,'한양도성타임머신 WBS'!$AH$34)/SUM('한양도성타임머신 WBS'!$AA$34,'한양도성타임머신 WBS'!$AC$34,'한양도성타임머신 WBS'!$AE$34)</f>
        <v>0.66666666666666663</v>
      </c>
      <c r="Z35" s="1311">
        <f>SUM(X35)</f>
        <v>1</v>
      </c>
      <c r="AA35" s="1312">
        <f>SUM('한양도성타임머신 WBS'!$AB$34,'한양도성타임머신 WBS'!$AD$34,'한양도성타임머신 WBS'!$AF$34,'한양도성타임머신 WBS'!$AH$34,'한양도성타임머신 WBS'!$AJ$34)/SUM('한양도성타임머신 WBS'!$AA$34,'한양도성타임머신 WBS'!$AC$34,'한양도성타임머신 WBS'!$AE$34)</f>
        <v>0.66666666666666663</v>
      </c>
      <c r="AB35" s="1311">
        <f>SUM(Z35)</f>
        <v>1</v>
      </c>
      <c r="AC35" s="1312">
        <f>SUM('한양도성타임머신 WBS'!$AB$34,'한양도성타임머신 WBS'!$AD$34,'한양도성타임머신 WBS'!$AF$34,'한양도성타임머신 WBS'!$AH$34,'한양도성타임머신 WBS'!$AJ$34,'한양도성타임머신 WBS'!$AL$34)/SUM('한양도성타임머신 WBS'!$AA$34,'한양도성타임머신 WBS'!$AC$34,'한양도성타임머신 WBS'!$AE$34)</f>
        <v>1</v>
      </c>
      <c r="AD35" s="1311">
        <f>SUM(AB35)</f>
        <v>1</v>
      </c>
      <c r="AE35" s="1312">
        <f>SUM('한양도성타임머신 WBS'!$AB$34,'한양도성타임머신 WBS'!$AD$34,'한양도성타임머신 WBS'!$AF$34,'한양도성타임머신 WBS'!$AH$34,'한양도성타임머신 WBS'!$AJ$34,'한양도성타임머신 WBS'!$AL$34,'한양도성타임머신 WBS'!$AN$34)/SUM('한양도성타임머신 WBS'!$AA$34,'한양도성타임머신 WBS'!$AC$34,'한양도성타임머신 WBS'!$AE$34)</f>
        <v>1</v>
      </c>
      <c r="AF35" s="1311">
        <f>SUM(AD35)</f>
        <v>1</v>
      </c>
      <c r="AG35" s="1312">
        <f>SUM('한양도성타임머신 WBS'!$AB$34,'한양도성타임머신 WBS'!$AD$34,'한양도성타임머신 WBS'!$AF$34,'한양도성타임머신 WBS'!$AH$34,'한양도성타임머신 WBS'!$AJ$34,'한양도성타임머신 WBS'!$AL$34,'한양도성타임머신 WBS'!$AN$34,'한양도성타임머신 WBS'!$AP$34)/SUM('한양도성타임머신 WBS'!$AA$34,'한양도성타임머신 WBS'!$AC$34,'한양도성타임머신 WBS'!$AE$34)</f>
        <v>1</v>
      </c>
      <c r="AH35" s="1311">
        <f>SUM(AF35)</f>
        <v>1</v>
      </c>
      <c r="AI35" s="1312">
        <f>SUM('한양도성타임머신 WBS'!$AB$34,'한양도성타임머신 WBS'!$AD$34,'한양도성타임머신 WBS'!$AF$34,'한양도성타임머신 WBS'!$AH$34,'한양도성타임머신 WBS'!$AJ$34,'한양도성타임머신 WBS'!$AL$34,'한양도성타임머신 WBS'!$AN$34,'한양도성타임머신 WBS'!$AP$34,'한양도성타임머신 WBS'!$AR$34)/SUM('한양도성타임머신 WBS'!$AA$34,'한양도성타임머신 WBS'!$AC$34,'한양도성타임머신 WBS'!$AE$34)</f>
        <v>1</v>
      </c>
      <c r="AJ35" s="1313">
        <f>SUM(AH35)</f>
        <v>1</v>
      </c>
      <c r="AK35" s="1314">
        <f>SUM(AI35)</f>
        <v>1</v>
      </c>
      <c r="AL35" s="1313">
        <f t="shared" si="42"/>
        <v>1</v>
      </c>
      <c r="AM35" s="1314">
        <f t="shared" si="42"/>
        <v>1</v>
      </c>
      <c r="AN35" s="1313">
        <f t="shared" si="42"/>
        <v>1</v>
      </c>
      <c r="AO35" s="1314">
        <f t="shared" si="42"/>
        <v>1</v>
      </c>
      <c r="AP35" s="1313">
        <f t="shared" si="42"/>
        <v>1</v>
      </c>
      <c r="AQ35" s="1314">
        <f t="shared" si="42"/>
        <v>1</v>
      </c>
      <c r="AR35" s="1313">
        <f t="shared" si="42"/>
        <v>1</v>
      </c>
      <c r="AS35" s="1314">
        <f t="shared" si="42"/>
        <v>1</v>
      </c>
      <c r="AT35" s="1313">
        <f t="shared" si="42"/>
        <v>1</v>
      </c>
      <c r="AU35" s="1314">
        <f t="shared" si="42"/>
        <v>1</v>
      </c>
      <c r="AV35" s="1313">
        <f t="shared" si="42"/>
        <v>1</v>
      </c>
      <c r="AW35" s="1314">
        <f t="shared" si="42"/>
        <v>1</v>
      </c>
      <c r="AX35" s="1313">
        <f t="shared" si="43"/>
        <v>1</v>
      </c>
      <c r="AY35" s="1314">
        <f t="shared" si="43"/>
        <v>1</v>
      </c>
      <c r="AZ35" s="1313">
        <f t="shared" si="43"/>
        <v>1</v>
      </c>
      <c r="BA35" s="1314">
        <f t="shared" si="43"/>
        <v>1</v>
      </c>
      <c r="BB35" s="1313">
        <f t="shared" si="43"/>
        <v>1</v>
      </c>
      <c r="BC35" s="1314">
        <f t="shared" si="43"/>
        <v>1</v>
      </c>
      <c r="BD35" s="1313">
        <f t="shared" si="43"/>
        <v>1</v>
      </c>
      <c r="BE35" s="1314">
        <f t="shared" si="43"/>
        <v>1</v>
      </c>
      <c r="BF35" s="1313">
        <f t="shared" si="43"/>
        <v>1</v>
      </c>
      <c r="BG35" s="1314">
        <f t="shared" si="43"/>
        <v>1</v>
      </c>
      <c r="BH35" s="1313">
        <f>SUM(BF35)</f>
        <v>1</v>
      </c>
      <c r="BI35" s="1314">
        <f>SUM(BG35)</f>
        <v>1</v>
      </c>
      <c r="BJ35" s="1313">
        <f>SUM(BH35)</f>
        <v>1</v>
      </c>
      <c r="BK35" s="1314">
        <f t="shared" si="43"/>
        <v>1</v>
      </c>
      <c r="BL35" s="1306"/>
      <c r="BM35" s="1307"/>
      <c r="BN35" s="1306"/>
      <c r="BO35" s="1307"/>
    </row>
    <row r="36" spans="1:67" ht="22" customHeight="1" x14ac:dyDescent="0.25">
      <c r="A36" s="1253"/>
      <c r="B36" s="1304"/>
      <c r="C36" s="1305" t="s">
        <v>150</v>
      </c>
      <c r="D36" s="1305" t="s">
        <v>119</v>
      </c>
      <c r="E36" s="1305"/>
      <c r="F36" s="1306">
        <f>SUM(F37:F40)/4</f>
        <v>0</v>
      </c>
      <c r="G36" s="1307">
        <f>SUM(G37:G40)/4</f>
        <v>0</v>
      </c>
      <c r="H36" s="1306">
        <f t="shared" ref="H36:R36" si="44">SUM(H37:H40)/4</f>
        <v>0</v>
      </c>
      <c r="I36" s="1307">
        <f t="shared" si="44"/>
        <v>0</v>
      </c>
      <c r="J36" s="1306">
        <f t="shared" si="44"/>
        <v>0</v>
      </c>
      <c r="K36" s="1307">
        <f t="shared" si="44"/>
        <v>0</v>
      </c>
      <c r="L36" s="1306">
        <f t="shared" si="44"/>
        <v>7.5000000000000011E-2</v>
      </c>
      <c r="M36" s="1307">
        <f t="shared" si="44"/>
        <v>7.5000000000000011E-2</v>
      </c>
      <c r="N36" s="1306">
        <f t="shared" si="44"/>
        <v>0.22500000000000003</v>
      </c>
      <c r="O36" s="1307">
        <f t="shared" si="44"/>
        <v>0.22500000000000003</v>
      </c>
      <c r="P36" s="1306">
        <f t="shared" si="44"/>
        <v>0.35</v>
      </c>
      <c r="Q36" s="1307">
        <f t="shared" si="44"/>
        <v>0.35</v>
      </c>
      <c r="R36" s="1306">
        <f t="shared" si="44"/>
        <v>0.5</v>
      </c>
      <c r="S36" s="1307">
        <f>SUM(S37:S40)/4</f>
        <v>0.5</v>
      </c>
      <c r="T36" s="1306">
        <f t="shared" ref="T36" si="45">SUM(T37:T40)/4</f>
        <v>0.61250000000000004</v>
      </c>
      <c r="U36" s="1307">
        <f>SUM(U37:U40)/4</f>
        <v>0.61250000000000004</v>
      </c>
      <c r="V36" s="1306">
        <f t="shared" ref="V36:BO36" si="46">SUM(V37:V40)/4</f>
        <v>0.7</v>
      </c>
      <c r="W36" s="1307">
        <f t="shared" si="46"/>
        <v>0.7</v>
      </c>
      <c r="X36" s="1306">
        <f t="shared" si="46"/>
        <v>0.72500000000000009</v>
      </c>
      <c r="Y36" s="1307">
        <f t="shared" si="46"/>
        <v>0.72500000000000009</v>
      </c>
      <c r="Z36" s="1306">
        <f t="shared" si="46"/>
        <v>0.72500000000000009</v>
      </c>
      <c r="AA36" s="1307">
        <f t="shared" si="46"/>
        <v>0.72500000000000009</v>
      </c>
      <c r="AB36" s="1306">
        <f t="shared" si="46"/>
        <v>0.72500000000000009</v>
      </c>
      <c r="AC36" s="1307">
        <f t="shared" si="46"/>
        <v>0.72500000000000009</v>
      </c>
      <c r="AD36" s="1306">
        <f t="shared" si="46"/>
        <v>0.72500000000000009</v>
      </c>
      <c r="AE36" s="1307">
        <f t="shared" si="46"/>
        <v>0.72500000000000009</v>
      </c>
      <c r="AF36" s="1306">
        <f t="shared" si="46"/>
        <v>0.8125</v>
      </c>
      <c r="AG36" s="1307">
        <f t="shared" si="46"/>
        <v>0.72500000000000009</v>
      </c>
      <c r="AH36" s="1306">
        <f t="shared" si="46"/>
        <v>0.8125</v>
      </c>
      <c r="AI36" s="1307">
        <f t="shared" si="46"/>
        <v>0.72500000000000009</v>
      </c>
      <c r="AJ36" s="1306">
        <f t="shared" si="46"/>
        <v>0.8125</v>
      </c>
      <c r="AK36" s="1307">
        <f t="shared" si="46"/>
        <v>0.72500000000000009</v>
      </c>
      <c r="AL36" s="1306">
        <f t="shared" si="46"/>
        <v>0.8125</v>
      </c>
      <c r="AM36" s="1307">
        <f t="shared" si="46"/>
        <v>0.72500000000000009</v>
      </c>
      <c r="AN36" s="1306">
        <f t="shared" si="46"/>
        <v>0.8125</v>
      </c>
      <c r="AO36" s="1307">
        <f t="shared" si="46"/>
        <v>0.72500000000000009</v>
      </c>
      <c r="AP36" s="1306">
        <f t="shared" si="46"/>
        <v>0.95</v>
      </c>
      <c r="AQ36" s="1307">
        <f t="shared" si="46"/>
        <v>0.72500000000000009</v>
      </c>
      <c r="AR36" s="1306">
        <f t="shared" si="46"/>
        <v>0.95</v>
      </c>
      <c r="AS36" s="1307">
        <f t="shared" si="46"/>
        <v>0.72500000000000009</v>
      </c>
      <c r="AT36" s="1306">
        <f t="shared" si="46"/>
        <v>0.95</v>
      </c>
      <c r="AU36" s="1307">
        <f t="shared" si="46"/>
        <v>0.72500000000000009</v>
      </c>
      <c r="AV36" s="1306">
        <f t="shared" si="46"/>
        <v>0.95</v>
      </c>
      <c r="AW36" s="1307">
        <f t="shared" si="46"/>
        <v>0.72500000000000009</v>
      </c>
      <c r="AX36" s="1306">
        <f t="shared" si="46"/>
        <v>1</v>
      </c>
      <c r="AY36" s="1307">
        <f t="shared" si="46"/>
        <v>0.72500000000000009</v>
      </c>
      <c r="AZ36" s="1306">
        <f t="shared" si="46"/>
        <v>1</v>
      </c>
      <c r="BA36" s="1307">
        <f t="shared" si="46"/>
        <v>0.72500000000000009</v>
      </c>
      <c r="BB36" s="1306">
        <f t="shared" si="46"/>
        <v>1</v>
      </c>
      <c r="BC36" s="1307">
        <f t="shared" si="46"/>
        <v>0.72500000000000009</v>
      </c>
      <c r="BD36" s="1306">
        <f t="shared" si="46"/>
        <v>1</v>
      </c>
      <c r="BE36" s="1307">
        <f t="shared" si="46"/>
        <v>0.72500000000000009</v>
      </c>
      <c r="BF36" s="1306">
        <f t="shared" si="46"/>
        <v>1</v>
      </c>
      <c r="BG36" s="1307">
        <f t="shared" si="46"/>
        <v>0.72500000000000009</v>
      </c>
      <c r="BH36" s="1306">
        <f t="shared" si="46"/>
        <v>1</v>
      </c>
      <c r="BI36" s="1307">
        <f t="shared" si="46"/>
        <v>0.72500000000000009</v>
      </c>
      <c r="BJ36" s="1306">
        <f t="shared" si="46"/>
        <v>1</v>
      </c>
      <c r="BK36" s="1307">
        <f t="shared" si="46"/>
        <v>0.72500000000000009</v>
      </c>
      <c r="BL36" s="1306">
        <f t="shared" si="46"/>
        <v>0</v>
      </c>
      <c r="BM36" s="1307">
        <f t="shared" si="46"/>
        <v>0</v>
      </c>
      <c r="BN36" s="1306">
        <f t="shared" si="46"/>
        <v>0</v>
      </c>
      <c r="BO36" s="1307">
        <f t="shared" si="46"/>
        <v>0</v>
      </c>
    </row>
    <row r="37" spans="1:67" ht="22" customHeight="1" x14ac:dyDescent="0.25">
      <c r="A37" s="1253"/>
      <c r="B37" s="1254"/>
      <c r="C37" s="1264"/>
      <c r="D37" s="1264" t="s">
        <v>151</v>
      </c>
      <c r="E37" s="1264"/>
      <c r="F37" s="1257"/>
      <c r="G37" s="1308"/>
      <c r="H37" s="1257"/>
      <c r="I37" s="1308"/>
      <c r="J37" s="1257"/>
      <c r="K37" s="1308"/>
      <c r="L37" s="1259">
        <f>SUM('한양도성타임머신 WBS'!$U$36)</f>
        <v>0.1</v>
      </c>
      <c r="M37" s="1260">
        <f>SUM('한양도성타임머신 WBS'!$V$36)</f>
        <v>0.1</v>
      </c>
      <c r="N37" s="1259">
        <f>SUM(L37,'한양도성타임머신 WBS'!$W$36)</f>
        <v>0.30000000000000004</v>
      </c>
      <c r="O37" s="1260">
        <f>SUM(M37,'한양도성타임머신 WBS'!$X$36)</f>
        <v>0.30000000000000004</v>
      </c>
      <c r="P37" s="1259">
        <f>SUM(N37,'한양도성타임머신 WBS'!$Y$36)</f>
        <v>0.4</v>
      </c>
      <c r="Q37" s="1260">
        <f>SUM(O37,'한양도성타임머신 WBS'!$Z$36)</f>
        <v>0.4</v>
      </c>
      <c r="R37" s="1259">
        <f>SUM(P37,'한양도성타임머신 WBS'!$AA$36)</f>
        <v>0.60000000000000009</v>
      </c>
      <c r="S37" s="1260">
        <f>SUM(Q37,'한양도성타임머신 WBS'!$AB$36)</f>
        <v>0.60000000000000009</v>
      </c>
      <c r="T37" s="1259">
        <f>SUM(R37,'한양도성타임머신 WBS'!$AC$36)</f>
        <v>0.8</v>
      </c>
      <c r="U37" s="1260">
        <f>SUM(S37,'한양도성타임머신 WBS'!$AD$36)</f>
        <v>0.8</v>
      </c>
      <c r="V37" s="1259">
        <f>SUM(T37,'한양도성타임머신 WBS'!$AE$36)</f>
        <v>0.9</v>
      </c>
      <c r="W37" s="1260">
        <f>SUM(U37,'한양도성타임머신 WBS'!$AF$36)</f>
        <v>0.9</v>
      </c>
      <c r="X37" s="1259">
        <f>SUM(V37,'한양도성타임머신 WBS'!$AG$36)</f>
        <v>1</v>
      </c>
      <c r="Y37" s="1260">
        <f>SUM(W37,'한양도성타임머신 WBS'!$AH$36)</f>
        <v>1</v>
      </c>
      <c r="Z37" s="1261">
        <f>SUM(X37)</f>
        <v>1</v>
      </c>
      <c r="AA37" s="1309">
        <f>SUM(Y37)</f>
        <v>1</v>
      </c>
      <c r="AB37" s="1261">
        <f t="shared" ref="AB37:AQ37" si="47">SUM(Z37)</f>
        <v>1</v>
      </c>
      <c r="AC37" s="1309">
        <f t="shared" si="47"/>
        <v>1</v>
      </c>
      <c r="AD37" s="1261">
        <f t="shared" si="47"/>
        <v>1</v>
      </c>
      <c r="AE37" s="1309">
        <f t="shared" si="47"/>
        <v>1</v>
      </c>
      <c r="AF37" s="1261">
        <f t="shared" si="47"/>
        <v>1</v>
      </c>
      <c r="AG37" s="1309">
        <f t="shared" si="47"/>
        <v>1</v>
      </c>
      <c r="AH37" s="1261">
        <f t="shared" si="47"/>
        <v>1</v>
      </c>
      <c r="AI37" s="1309">
        <f t="shared" si="47"/>
        <v>1</v>
      </c>
      <c r="AJ37" s="1261">
        <f t="shared" si="47"/>
        <v>1</v>
      </c>
      <c r="AK37" s="1309">
        <f t="shared" si="47"/>
        <v>1</v>
      </c>
      <c r="AL37" s="1261">
        <f t="shared" si="47"/>
        <v>1</v>
      </c>
      <c r="AM37" s="1309">
        <f t="shared" si="47"/>
        <v>1</v>
      </c>
      <c r="AN37" s="1261">
        <f t="shared" si="47"/>
        <v>1</v>
      </c>
      <c r="AO37" s="1309">
        <f t="shared" si="47"/>
        <v>1</v>
      </c>
      <c r="AP37" s="1261">
        <f t="shared" si="47"/>
        <v>1</v>
      </c>
      <c r="AQ37" s="1309">
        <f t="shared" si="47"/>
        <v>1</v>
      </c>
      <c r="AR37" s="1261">
        <f t="shared" ref="AR37:BG38" si="48">SUM(AP37)</f>
        <v>1</v>
      </c>
      <c r="AS37" s="1309">
        <f t="shared" si="48"/>
        <v>1</v>
      </c>
      <c r="AT37" s="1261">
        <f t="shared" si="48"/>
        <v>1</v>
      </c>
      <c r="AU37" s="1309">
        <f t="shared" si="48"/>
        <v>1</v>
      </c>
      <c r="AV37" s="1261">
        <f t="shared" si="48"/>
        <v>1</v>
      </c>
      <c r="AW37" s="1309">
        <f t="shared" si="48"/>
        <v>1</v>
      </c>
      <c r="AX37" s="1261">
        <f t="shared" si="48"/>
        <v>1</v>
      </c>
      <c r="AY37" s="1309">
        <f t="shared" si="48"/>
        <v>1</v>
      </c>
      <c r="AZ37" s="1261">
        <f t="shared" si="48"/>
        <v>1</v>
      </c>
      <c r="BA37" s="1309">
        <f t="shared" si="48"/>
        <v>1</v>
      </c>
      <c r="BB37" s="1261">
        <f t="shared" si="48"/>
        <v>1</v>
      </c>
      <c r="BC37" s="1309">
        <f t="shared" si="48"/>
        <v>1</v>
      </c>
      <c r="BD37" s="1261">
        <f t="shared" si="48"/>
        <v>1</v>
      </c>
      <c r="BE37" s="1309">
        <f t="shared" si="48"/>
        <v>1</v>
      </c>
      <c r="BF37" s="1261">
        <f t="shared" si="48"/>
        <v>1</v>
      </c>
      <c r="BG37" s="1309">
        <f t="shared" si="48"/>
        <v>1</v>
      </c>
      <c r="BH37" s="1261">
        <f>SUM(BF37)</f>
        <v>1</v>
      </c>
      <c r="BI37" s="1309">
        <f>SUM(BG37)</f>
        <v>1</v>
      </c>
      <c r="BJ37" s="1261">
        <f>SUM(BH37)</f>
        <v>1</v>
      </c>
      <c r="BK37" s="1309">
        <f>SUM(BI37)</f>
        <v>1</v>
      </c>
      <c r="BL37" s="1257"/>
      <c r="BM37" s="1308"/>
      <c r="BN37" s="1257"/>
      <c r="BO37" s="1308"/>
    </row>
    <row r="38" spans="1:67" ht="22" customHeight="1" x14ac:dyDescent="0.25">
      <c r="A38" s="1253"/>
      <c r="B38" s="1254"/>
      <c r="C38" s="1264"/>
      <c r="D38" s="1264" t="s">
        <v>152</v>
      </c>
      <c r="E38" s="1264"/>
      <c r="F38" s="1257"/>
      <c r="G38" s="1308"/>
      <c r="H38" s="1257"/>
      <c r="I38" s="1308"/>
      <c r="J38" s="1257"/>
      <c r="K38" s="1308"/>
      <c r="L38" s="1259">
        <f>SUM('한양도성타임머신 WBS'!$U$37)</f>
        <v>0.1</v>
      </c>
      <c r="M38" s="1260">
        <f>SUM('한양도성타임머신 WBS'!$V$37)</f>
        <v>0.1</v>
      </c>
      <c r="N38" s="1259">
        <f>SUM(L38,'한양도성타임머신 WBS'!$W$37)</f>
        <v>0.4</v>
      </c>
      <c r="O38" s="1260">
        <f>SUM(M38,'한양도성타임머신 WBS'!$X$37)</f>
        <v>0.4</v>
      </c>
      <c r="P38" s="1259">
        <f>SUM(N38,'한양도성타임머신 WBS'!$Y$37)</f>
        <v>0.5</v>
      </c>
      <c r="Q38" s="1260">
        <f>SUM(O38,'한양도성타임머신 WBS'!$Z$37)</f>
        <v>0.5</v>
      </c>
      <c r="R38" s="1259">
        <f>SUM(P38,'한양도성타임머신 WBS'!$AA$37)</f>
        <v>0.6</v>
      </c>
      <c r="S38" s="1260">
        <f>SUM(Q38,'한양도성타임머신 WBS'!$AB$37)</f>
        <v>0.6</v>
      </c>
      <c r="T38" s="1261">
        <f t="shared" ref="T38:AE39" si="49">SUM(R38)</f>
        <v>0.6</v>
      </c>
      <c r="U38" s="1309">
        <f t="shared" si="49"/>
        <v>0.6</v>
      </c>
      <c r="V38" s="1261">
        <f t="shared" si="49"/>
        <v>0.6</v>
      </c>
      <c r="W38" s="1309">
        <f t="shared" si="49"/>
        <v>0.6</v>
      </c>
      <c r="X38" s="1261">
        <f t="shared" si="49"/>
        <v>0.6</v>
      </c>
      <c r="Y38" s="1309">
        <f t="shared" si="49"/>
        <v>0.6</v>
      </c>
      <c r="Z38" s="1261">
        <f t="shared" si="49"/>
        <v>0.6</v>
      </c>
      <c r="AA38" s="1309">
        <f t="shared" si="49"/>
        <v>0.6</v>
      </c>
      <c r="AB38" s="1261">
        <f t="shared" si="49"/>
        <v>0.6</v>
      </c>
      <c r="AC38" s="1309">
        <f t="shared" si="49"/>
        <v>0.6</v>
      </c>
      <c r="AD38" s="1261">
        <f t="shared" si="49"/>
        <v>0.6</v>
      </c>
      <c r="AE38" s="1309">
        <f t="shared" si="49"/>
        <v>0.6</v>
      </c>
      <c r="AF38" s="1259">
        <f>SUM(AD38,'한양도성타임머신 WBS'!$AO$37)</f>
        <v>0.7</v>
      </c>
      <c r="AG38" s="1260">
        <f>SUM(AE38,'한양도성타임머신 WBS'!$AP$37)</f>
        <v>0.6</v>
      </c>
      <c r="AH38" s="1261">
        <f t="shared" ref="AH38:AO39" si="50">SUM(AF38)</f>
        <v>0.7</v>
      </c>
      <c r="AI38" s="1309">
        <f t="shared" si="50"/>
        <v>0.6</v>
      </c>
      <c r="AJ38" s="1261">
        <f t="shared" si="50"/>
        <v>0.7</v>
      </c>
      <c r="AK38" s="1309">
        <f t="shared" si="50"/>
        <v>0.6</v>
      </c>
      <c r="AL38" s="1261">
        <f t="shared" si="50"/>
        <v>0.7</v>
      </c>
      <c r="AM38" s="1309">
        <f t="shared" si="50"/>
        <v>0.6</v>
      </c>
      <c r="AN38" s="1261">
        <f t="shared" si="50"/>
        <v>0.7</v>
      </c>
      <c r="AO38" s="1309">
        <f t="shared" si="50"/>
        <v>0.6</v>
      </c>
      <c r="AP38" s="1259">
        <f>SUM(AN38,'한양도성타임머신 WBS'!$AY$37)</f>
        <v>1</v>
      </c>
      <c r="AQ38" s="1260">
        <f>SUM(AO38,'한양도성타임머신 WBS'!$AZ$37)</f>
        <v>0.6</v>
      </c>
      <c r="AR38" s="1261">
        <f>SUM(AP38)</f>
        <v>1</v>
      </c>
      <c r="AS38" s="1309">
        <f>SUM(AQ38)</f>
        <v>0.6</v>
      </c>
      <c r="AT38" s="1261">
        <f t="shared" si="48"/>
        <v>1</v>
      </c>
      <c r="AU38" s="1309">
        <f t="shared" si="48"/>
        <v>0.6</v>
      </c>
      <c r="AV38" s="1261">
        <f t="shared" si="48"/>
        <v>1</v>
      </c>
      <c r="AW38" s="1309">
        <f t="shared" si="48"/>
        <v>0.6</v>
      </c>
      <c r="AX38" s="1261">
        <f t="shared" si="48"/>
        <v>1</v>
      </c>
      <c r="AY38" s="1309">
        <f t="shared" si="48"/>
        <v>0.6</v>
      </c>
      <c r="AZ38" s="1261">
        <f t="shared" si="48"/>
        <v>1</v>
      </c>
      <c r="BA38" s="1309">
        <f t="shared" si="48"/>
        <v>0.6</v>
      </c>
      <c r="BB38" s="1261">
        <f t="shared" si="48"/>
        <v>1</v>
      </c>
      <c r="BC38" s="1309">
        <f t="shared" si="48"/>
        <v>0.6</v>
      </c>
      <c r="BD38" s="1261">
        <f t="shared" si="48"/>
        <v>1</v>
      </c>
      <c r="BE38" s="1309">
        <f t="shared" si="48"/>
        <v>0.6</v>
      </c>
      <c r="BF38" s="1261">
        <f t="shared" si="48"/>
        <v>1</v>
      </c>
      <c r="BG38" s="1309">
        <f t="shared" si="48"/>
        <v>0.6</v>
      </c>
      <c r="BH38" s="1261">
        <f t="shared" ref="BB38:BK39" si="51">SUM(BF38)</f>
        <v>1</v>
      </c>
      <c r="BI38" s="1309">
        <f t="shared" si="51"/>
        <v>0.6</v>
      </c>
      <c r="BJ38" s="1261">
        <f t="shared" si="51"/>
        <v>1</v>
      </c>
      <c r="BK38" s="1309">
        <f t="shared" si="51"/>
        <v>0.6</v>
      </c>
      <c r="BL38" s="1257"/>
      <c r="BM38" s="1308"/>
      <c r="BN38" s="1257"/>
      <c r="BO38" s="1308"/>
    </row>
    <row r="39" spans="1:67" ht="22" customHeight="1" x14ac:dyDescent="0.25">
      <c r="A39" s="1253"/>
      <c r="B39" s="1254"/>
      <c r="C39" s="1264"/>
      <c r="D39" s="1264" t="s">
        <v>153</v>
      </c>
      <c r="E39" s="1264"/>
      <c r="F39" s="1257"/>
      <c r="G39" s="1308"/>
      <c r="H39" s="1257"/>
      <c r="I39" s="1308"/>
      <c r="J39" s="1257"/>
      <c r="K39" s="1308"/>
      <c r="L39" s="1259">
        <f>SUM('한양도성타임머신 WBS'!$U$38)</f>
        <v>0.1</v>
      </c>
      <c r="M39" s="1260">
        <f>SUM('한양도성타임머신 WBS'!$V$38)</f>
        <v>0.1</v>
      </c>
      <c r="N39" s="1259">
        <f>SUM(L39,'한양도성타임머신 WBS'!$W$38)</f>
        <v>0.2</v>
      </c>
      <c r="O39" s="1260">
        <f>SUM(M39,'한양도성타임머신 WBS'!$X$38)</f>
        <v>0.2</v>
      </c>
      <c r="P39" s="1259">
        <f>SUM(N39,'한양도성타임머신 WBS'!$Y$38)</f>
        <v>0.25</v>
      </c>
      <c r="Q39" s="1260">
        <f>SUM(O39,'한양도성타임머신 WBS'!$Z$38)</f>
        <v>0.25</v>
      </c>
      <c r="R39" s="1259">
        <f>SUM(P39,'한양도성타임머신 WBS'!$AA$38)</f>
        <v>0.3</v>
      </c>
      <c r="S39" s="1260">
        <f>SUM(Q39,'한양도성타임머신 WBS'!$AB$38)</f>
        <v>0.3</v>
      </c>
      <c r="T39" s="1261">
        <f t="shared" si="49"/>
        <v>0.3</v>
      </c>
      <c r="U39" s="1309">
        <f t="shared" si="49"/>
        <v>0.3</v>
      </c>
      <c r="V39" s="1261">
        <f t="shared" si="49"/>
        <v>0.3</v>
      </c>
      <c r="W39" s="1309">
        <f t="shared" si="49"/>
        <v>0.3</v>
      </c>
      <c r="X39" s="1261">
        <f t="shared" si="49"/>
        <v>0.3</v>
      </c>
      <c r="Y39" s="1309">
        <f t="shared" si="49"/>
        <v>0.3</v>
      </c>
      <c r="Z39" s="1261">
        <f t="shared" si="49"/>
        <v>0.3</v>
      </c>
      <c r="AA39" s="1309">
        <f t="shared" si="49"/>
        <v>0.3</v>
      </c>
      <c r="AB39" s="1261">
        <f t="shared" si="49"/>
        <v>0.3</v>
      </c>
      <c r="AC39" s="1309">
        <f t="shared" si="49"/>
        <v>0.3</v>
      </c>
      <c r="AD39" s="1261">
        <f t="shared" si="49"/>
        <v>0.3</v>
      </c>
      <c r="AE39" s="1309">
        <f t="shared" si="49"/>
        <v>0.3</v>
      </c>
      <c r="AF39" s="1259">
        <f>SUM(AD39,'한양도성타임머신 WBS'!$AO$38)</f>
        <v>0.55000000000000004</v>
      </c>
      <c r="AG39" s="1260">
        <f>SUM(AE39,'한양도성타임머신 WBS'!$AP$38)</f>
        <v>0.3</v>
      </c>
      <c r="AH39" s="1261">
        <f t="shared" si="50"/>
        <v>0.55000000000000004</v>
      </c>
      <c r="AI39" s="1309">
        <f t="shared" si="50"/>
        <v>0.3</v>
      </c>
      <c r="AJ39" s="1261">
        <f t="shared" si="50"/>
        <v>0.55000000000000004</v>
      </c>
      <c r="AK39" s="1309">
        <f t="shared" si="50"/>
        <v>0.3</v>
      </c>
      <c r="AL39" s="1261">
        <f t="shared" si="50"/>
        <v>0.55000000000000004</v>
      </c>
      <c r="AM39" s="1309">
        <f t="shared" si="50"/>
        <v>0.3</v>
      </c>
      <c r="AN39" s="1261">
        <f t="shared" si="50"/>
        <v>0.55000000000000004</v>
      </c>
      <c r="AO39" s="1309">
        <f t="shared" si="50"/>
        <v>0.3</v>
      </c>
      <c r="AP39" s="1259">
        <f>SUM(AN39,'한양도성타임머신 WBS'!$AY$38)</f>
        <v>0.8</v>
      </c>
      <c r="AQ39" s="1260">
        <f>SUM(AO39,'한양도성타임머신 WBS'!$AZ$38)</f>
        <v>0.3</v>
      </c>
      <c r="AR39" s="1261">
        <f t="shared" ref="AR39:AW39" si="52">SUM(AP39)</f>
        <v>0.8</v>
      </c>
      <c r="AS39" s="1309">
        <f t="shared" si="52"/>
        <v>0.3</v>
      </c>
      <c r="AT39" s="1261">
        <f t="shared" si="52"/>
        <v>0.8</v>
      </c>
      <c r="AU39" s="1309">
        <f t="shared" si="52"/>
        <v>0.3</v>
      </c>
      <c r="AV39" s="1261">
        <f t="shared" si="52"/>
        <v>0.8</v>
      </c>
      <c r="AW39" s="1309">
        <f t="shared" si="52"/>
        <v>0.3</v>
      </c>
      <c r="AX39" s="1259">
        <f>SUM(AV39,'한양도성타임머신 WBS'!$BG$38)</f>
        <v>1</v>
      </c>
      <c r="AY39" s="1260">
        <f>SUM(AW39,'한양도성타임머신 WBS'!$BH$38)</f>
        <v>0.3</v>
      </c>
      <c r="AZ39" s="1261">
        <f>SUM(AX39)</f>
        <v>1</v>
      </c>
      <c r="BA39" s="1309">
        <f>SUM(AY39)</f>
        <v>0.3</v>
      </c>
      <c r="BB39" s="1261">
        <f t="shared" si="51"/>
        <v>1</v>
      </c>
      <c r="BC39" s="1309">
        <f t="shared" si="51"/>
        <v>0.3</v>
      </c>
      <c r="BD39" s="1261">
        <f t="shared" si="51"/>
        <v>1</v>
      </c>
      <c r="BE39" s="1309">
        <f t="shared" si="51"/>
        <v>0.3</v>
      </c>
      <c r="BF39" s="1261">
        <f t="shared" si="51"/>
        <v>1</v>
      </c>
      <c r="BG39" s="1309">
        <f t="shared" si="51"/>
        <v>0.3</v>
      </c>
      <c r="BH39" s="1261">
        <f t="shared" si="51"/>
        <v>1</v>
      </c>
      <c r="BI39" s="1309">
        <f>SUM(BG39)</f>
        <v>0.3</v>
      </c>
      <c r="BJ39" s="1261">
        <f t="shared" si="51"/>
        <v>1</v>
      </c>
      <c r="BK39" s="1309">
        <f>SUM(BI39)</f>
        <v>0.3</v>
      </c>
      <c r="BL39" s="1257"/>
      <c r="BM39" s="1308"/>
      <c r="BN39" s="1257"/>
      <c r="BO39" s="1308"/>
    </row>
    <row r="40" spans="1:67" ht="22" customHeight="1" x14ac:dyDescent="0.25">
      <c r="A40" s="1253"/>
      <c r="B40" s="1254"/>
      <c r="C40" s="1264"/>
      <c r="D40" s="1264" t="s">
        <v>154</v>
      </c>
      <c r="E40" s="1264"/>
      <c r="F40" s="1257"/>
      <c r="G40" s="1308"/>
      <c r="H40" s="1257"/>
      <c r="I40" s="1308"/>
      <c r="J40" s="1257"/>
      <c r="K40" s="1308"/>
      <c r="L40" s="1257"/>
      <c r="M40" s="1308"/>
      <c r="N40" s="1257"/>
      <c r="O40" s="1308"/>
      <c r="P40" s="1259">
        <f>SUM('한양도성타임머신 WBS'!$Y$39)</f>
        <v>0.25</v>
      </c>
      <c r="Q40" s="1260">
        <f>SUM('한양도성타임머신 WBS'!$Z$39)</f>
        <v>0.25</v>
      </c>
      <c r="R40" s="1259">
        <f>SUM(P40,'한양도성타임머신 WBS'!$AA$39)</f>
        <v>0.5</v>
      </c>
      <c r="S40" s="1260">
        <f>SUM(Q40,'한양도성타임머신 WBS'!$AB$39)</f>
        <v>0.5</v>
      </c>
      <c r="T40" s="1259">
        <f>SUM(R40,'한양도성타임머신 WBS'!$AC$39)</f>
        <v>0.75</v>
      </c>
      <c r="U40" s="1260">
        <f>SUM(S40,'한양도성타임머신 WBS'!$AD$39)</f>
        <v>0.75</v>
      </c>
      <c r="V40" s="1259">
        <f>SUM(T40,'한양도성타임머신 WBS'!$AE$39)</f>
        <v>1</v>
      </c>
      <c r="W40" s="1260">
        <f>SUM(U40,'한양도성타임머신 WBS'!$AF$39)</f>
        <v>1</v>
      </c>
      <c r="X40" s="1261">
        <f>SUM(V40)</f>
        <v>1</v>
      </c>
      <c r="Y40" s="1309">
        <f>SUM(W40)</f>
        <v>1</v>
      </c>
      <c r="Z40" s="1261">
        <f t="shared" ref="Z40:BI40" si="53">SUM(X40)</f>
        <v>1</v>
      </c>
      <c r="AA40" s="1309">
        <f t="shared" si="53"/>
        <v>1</v>
      </c>
      <c r="AB40" s="1261">
        <f>SUM(Z40)</f>
        <v>1</v>
      </c>
      <c r="AC40" s="1309">
        <f>SUM(AA40)</f>
        <v>1</v>
      </c>
      <c r="AD40" s="1261">
        <f>SUM(AB40)</f>
        <v>1</v>
      </c>
      <c r="AE40" s="1309">
        <f t="shared" si="53"/>
        <v>1</v>
      </c>
      <c r="AF40" s="1261">
        <f t="shared" si="53"/>
        <v>1</v>
      </c>
      <c r="AG40" s="1309">
        <f t="shared" si="53"/>
        <v>1</v>
      </c>
      <c r="AH40" s="1261">
        <f t="shared" si="53"/>
        <v>1</v>
      </c>
      <c r="AI40" s="1309">
        <f t="shared" si="53"/>
        <v>1</v>
      </c>
      <c r="AJ40" s="1261">
        <f t="shared" si="53"/>
        <v>1</v>
      </c>
      <c r="AK40" s="1309">
        <f t="shared" si="53"/>
        <v>1</v>
      </c>
      <c r="AL40" s="1261">
        <f t="shared" si="53"/>
        <v>1</v>
      </c>
      <c r="AM40" s="1309">
        <f t="shared" si="53"/>
        <v>1</v>
      </c>
      <c r="AN40" s="1261">
        <f t="shared" si="53"/>
        <v>1</v>
      </c>
      <c r="AO40" s="1309">
        <f t="shared" si="53"/>
        <v>1</v>
      </c>
      <c r="AP40" s="1261">
        <f t="shared" si="53"/>
        <v>1</v>
      </c>
      <c r="AQ40" s="1309">
        <f t="shared" si="53"/>
        <v>1</v>
      </c>
      <c r="AR40" s="1261">
        <f t="shared" si="53"/>
        <v>1</v>
      </c>
      <c r="AS40" s="1309">
        <f t="shared" si="53"/>
        <v>1</v>
      </c>
      <c r="AT40" s="1261">
        <f t="shared" si="53"/>
        <v>1</v>
      </c>
      <c r="AU40" s="1309">
        <f t="shared" si="53"/>
        <v>1</v>
      </c>
      <c r="AV40" s="1261">
        <f t="shared" si="53"/>
        <v>1</v>
      </c>
      <c r="AW40" s="1309">
        <f t="shared" si="53"/>
        <v>1</v>
      </c>
      <c r="AX40" s="1261">
        <f t="shared" si="53"/>
        <v>1</v>
      </c>
      <c r="AY40" s="1309">
        <f t="shared" si="53"/>
        <v>1</v>
      </c>
      <c r="AZ40" s="1261">
        <f t="shared" si="53"/>
        <v>1</v>
      </c>
      <c r="BA40" s="1309">
        <f t="shared" si="53"/>
        <v>1</v>
      </c>
      <c r="BB40" s="1261">
        <f t="shared" si="53"/>
        <v>1</v>
      </c>
      <c r="BC40" s="1309">
        <f t="shared" si="53"/>
        <v>1</v>
      </c>
      <c r="BD40" s="1261">
        <f t="shared" si="53"/>
        <v>1</v>
      </c>
      <c r="BE40" s="1309">
        <f t="shared" si="53"/>
        <v>1</v>
      </c>
      <c r="BF40" s="1261">
        <f t="shared" si="53"/>
        <v>1</v>
      </c>
      <c r="BG40" s="1309">
        <f t="shared" si="53"/>
        <v>1</v>
      </c>
      <c r="BH40" s="1261">
        <f>SUM(BF40)</f>
        <v>1</v>
      </c>
      <c r="BI40" s="1309">
        <f t="shared" si="53"/>
        <v>1</v>
      </c>
      <c r="BJ40" s="1261">
        <f>SUM(BH40)</f>
        <v>1</v>
      </c>
      <c r="BK40" s="1309">
        <f t="shared" ref="BK40" si="54">SUM(BI40)</f>
        <v>1</v>
      </c>
      <c r="BL40" s="1257"/>
      <c r="BM40" s="1308"/>
      <c r="BN40" s="1257"/>
      <c r="BO40" s="1308"/>
    </row>
    <row r="41" spans="1:67" ht="22" customHeight="1" x14ac:dyDescent="0.25">
      <c r="A41" s="1253"/>
      <c r="B41" s="1301">
        <v>2.2000000000000002</v>
      </c>
      <c r="C41" s="1301" t="s">
        <v>49</v>
      </c>
      <c r="D41" s="1301"/>
      <c r="E41" s="1301"/>
      <c r="F41" s="1302">
        <f>SUM(F42,F47,F51,F54)/4</f>
        <v>0</v>
      </c>
      <c r="G41" s="1303">
        <f>SUM(G42,G47,G51,G54)/4</f>
        <v>0</v>
      </c>
      <c r="H41" s="1302">
        <f t="shared" ref="H41:BH41" si="55">SUM(H42,H47,H51,H54)/4</f>
        <v>0</v>
      </c>
      <c r="I41" s="1303">
        <f t="shared" si="55"/>
        <v>0</v>
      </c>
      <c r="J41" s="1302">
        <f t="shared" si="55"/>
        <v>0</v>
      </c>
      <c r="K41" s="1303">
        <f t="shared" si="55"/>
        <v>0</v>
      </c>
      <c r="L41" s="1302">
        <f t="shared" si="55"/>
        <v>0</v>
      </c>
      <c r="M41" s="1303">
        <f t="shared" si="55"/>
        <v>0</v>
      </c>
      <c r="N41" s="1302">
        <f t="shared" si="55"/>
        <v>0</v>
      </c>
      <c r="O41" s="1303">
        <f t="shared" si="55"/>
        <v>0</v>
      </c>
      <c r="P41" s="1302">
        <f t="shared" si="55"/>
        <v>0</v>
      </c>
      <c r="Q41" s="1303">
        <f t="shared" si="55"/>
        <v>0</v>
      </c>
      <c r="R41" s="1302">
        <f t="shared" si="55"/>
        <v>9.2592592592592587E-3</v>
      </c>
      <c r="S41" s="1303">
        <f t="shared" si="55"/>
        <v>9.2592592592592587E-3</v>
      </c>
      <c r="T41" s="1302">
        <f t="shared" si="55"/>
        <v>2.2592592592592591E-2</v>
      </c>
      <c r="U41" s="1303">
        <f t="shared" si="55"/>
        <v>2.2592592592592591E-2</v>
      </c>
      <c r="V41" s="1302">
        <f t="shared" si="55"/>
        <v>4.6018518518518514E-2</v>
      </c>
      <c r="W41" s="1303">
        <f t="shared" si="55"/>
        <v>4.6018518518518514E-2</v>
      </c>
      <c r="X41" s="1302">
        <f t="shared" si="55"/>
        <v>0.10579384531590413</v>
      </c>
      <c r="Y41" s="1303">
        <f t="shared" si="55"/>
        <v>0.10594072031590414</v>
      </c>
      <c r="Z41" s="1302">
        <f t="shared" si="55"/>
        <v>0.14861315359477123</v>
      </c>
      <c r="AA41" s="1303">
        <f t="shared" si="55"/>
        <v>0.14876002859477128</v>
      </c>
      <c r="AB41" s="1302">
        <f t="shared" si="55"/>
        <v>0.22185574229691876</v>
      </c>
      <c r="AC41" s="1303">
        <f t="shared" si="55"/>
        <v>0.22200261729691875</v>
      </c>
      <c r="AD41" s="1302">
        <f t="shared" si="55"/>
        <v>0.2757464791472144</v>
      </c>
      <c r="AE41" s="1303">
        <f t="shared" si="55"/>
        <v>0.27589335414721439</v>
      </c>
      <c r="AF41" s="1302">
        <f t="shared" si="55"/>
        <v>0.33544740118269528</v>
      </c>
      <c r="AG41" s="1303">
        <f t="shared" si="55"/>
        <v>0.28120585414721444</v>
      </c>
      <c r="AH41" s="1302">
        <f t="shared" si="55"/>
        <v>0.37662980469965762</v>
      </c>
      <c r="AI41" s="1303">
        <f t="shared" si="55"/>
        <v>0.28651835414721438</v>
      </c>
      <c r="AJ41" s="1302">
        <f t="shared" si="55"/>
        <v>0.43633072673513845</v>
      </c>
      <c r="AK41" s="1303">
        <f t="shared" si="55"/>
        <v>0.28651835414721438</v>
      </c>
      <c r="AL41" s="1302">
        <f t="shared" si="55"/>
        <v>0.47751313025210079</v>
      </c>
      <c r="AM41" s="1303">
        <f t="shared" si="55"/>
        <v>0.28651835414721438</v>
      </c>
      <c r="AN41" s="1302">
        <f t="shared" si="55"/>
        <v>0.53721405228758168</v>
      </c>
      <c r="AO41" s="1303">
        <f t="shared" si="55"/>
        <v>0.28651835414721438</v>
      </c>
      <c r="AP41" s="1302">
        <f t="shared" si="55"/>
        <v>0.57367919389978206</v>
      </c>
      <c r="AQ41" s="1303">
        <f t="shared" si="55"/>
        <v>0.28651835414721438</v>
      </c>
      <c r="AR41" s="1302">
        <f t="shared" si="55"/>
        <v>0.62866285403050104</v>
      </c>
      <c r="AS41" s="1303">
        <f t="shared" si="55"/>
        <v>0.28651835414721438</v>
      </c>
      <c r="AT41" s="1302">
        <f t="shared" si="55"/>
        <v>0.67554466230936816</v>
      </c>
      <c r="AU41" s="1303">
        <f t="shared" si="55"/>
        <v>0.28651835414721438</v>
      </c>
      <c r="AV41" s="1302">
        <f t="shared" si="55"/>
        <v>0.74094498910675377</v>
      </c>
      <c r="AW41" s="1303">
        <f t="shared" si="55"/>
        <v>0.28651835414721438</v>
      </c>
      <c r="AX41" s="1302">
        <f t="shared" si="55"/>
        <v>0.80084763071895426</v>
      </c>
      <c r="AY41" s="1303">
        <f t="shared" si="55"/>
        <v>0.28651835414721438</v>
      </c>
      <c r="AZ41" s="1302">
        <f t="shared" si="55"/>
        <v>0.88135212418300657</v>
      </c>
      <c r="BA41" s="1303">
        <f t="shared" si="55"/>
        <v>0.28651835414721438</v>
      </c>
      <c r="BB41" s="1302">
        <f t="shared" si="55"/>
        <v>0.93407883986928109</v>
      </c>
      <c r="BC41" s="1303">
        <f t="shared" si="55"/>
        <v>0.28651835414721438</v>
      </c>
      <c r="BD41" s="1302">
        <f t="shared" si="55"/>
        <v>1</v>
      </c>
      <c r="BE41" s="1303">
        <f t="shared" si="55"/>
        <v>0.28651835414721438</v>
      </c>
      <c r="BF41" s="1302">
        <f t="shared" si="55"/>
        <v>1</v>
      </c>
      <c r="BG41" s="1303">
        <f t="shared" si="55"/>
        <v>0.28651835414721438</v>
      </c>
      <c r="BH41" s="1302">
        <f t="shared" si="55"/>
        <v>1</v>
      </c>
      <c r="BI41" s="1303">
        <f>SUM(BI42,BI47,BI51,BI54)/4</f>
        <v>0.28651835414721438</v>
      </c>
      <c r="BJ41" s="1302">
        <f t="shared" ref="BJ41" si="56">SUM(BJ42,BJ47,BJ51,BJ54)/4</f>
        <v>1</v>
      </c>
      <c r="BK41" s="1303">
        <f>SUM(BK42,BK47,BK51,BK54)/4</f>
        <v>0.28651835414721438</v>
      </c>
      <c r="BL41" s="1302">
        <f t="shared" ref="BL41:BO41" si="57">SUM(BL42,BL47,BL51,BL54)/4</f>
        <v>0</v>
      </c>
      <c r="BM41" s="1303">
        <f t="shared" si="57"/>
        <v>0</v>
      </c>
      <c r="BN41" s="1302">
        <f t="shared" si="57"/>
        <v>0</v>
      </c>
      <c r="BO41" s="1303">
        <f t="shared" si="57"/>
        <v>0</v>
      </c>
    </row>
    <row r="42" spans="1:67" ht="22" customHeight="1" x14ac:dyDescent="0.25">
      <c r="A42" s="1253"/>
      <c r="B42" s="1304"/>
      <c r="C42" s="1305" t="s">
        <v>349</v>
      </c>
      <c r="D42" s="1304"/>
      <c r="E42" s="1304"/>
      <c r="F42" s="1306">
        <f>SUM(F43:F46)/4</f>
        <v>0</v>
      </c>
      <c r="G42" s="1307">
        <f>SUM(G43:G46)/4</f>
        <v>0</v>
      </c>
      <c r="H42" s="1306">
        <f t="shared" ref="H42:BO42" si="58">SUM(H43:H46)/4</f>
        <v>0</v>
      </c>
      <c r="I42" s="1307">
        <f t="shared" si="58"/>
        <v>0</v>
      </c>
      <c r="J42" s="1306">
        <f t="shared" si="58"/>
        <v>0</v>
      </c>
      <c r="K42" s="1307">
        <f t="shared" si="58"/>
        <v>0</v>
      </c>
      <c r="L42" s="1306">
        <f t="shared" si="58"/>
        <v>0</v>
      </c>
      <c r="M42" s="1307">
        <f t="shared" si="58"/>
        <v>0</v>
      </c>
      <c r="N42" s="1306">
        <f t="shared" si="58"/>
        <v>0</v>
      </c>
      <c r="O42" s="1307">
        <f t="shared" si="58"/>
        <v>0</v>
      </c>
      <c r="P42" s="1306">
        <f t="shared" si="58"/>
        <v>0</v>
      </c>
      <c r="Q42" s="1307">
        <f t="shared" si="58"/>
        <v>0</v>
      </c>
      <c r="R42" s="1306">
        <f t="shared" si="58"/>
        <v>0</v>
      </c>
      <c r="S42" s="1307">
        <f t="shared" si="58"/>
        <v>0</v>
      </c>
      <c r="T42" s="1306">
        <f t="shared" si="58"/>
        <v>0</v>
      </c>
      <c r="U42" s="1307">
        <f t="shared" si="58"/>
        <v>0</v>
      </c>
      <c r="V42" s="1306">
        <f t="shared" si="58"/>
        <v>0</v>
      </c>
      <c r="W42" s="1307">
        <f t="shared" si="58"/>
        <v>0</v>
      </c>
      <c r="X42" s="1306">
        <f t="shared" si="58"/>
        <v>1.2500000000000001E-2</v>
      </c>
      <c r="Y42" s="1307">
        <f t="shared" si="58"/>
        <v>1.30875E-2</v>
      </c>
      <c r="Z42" s="1306">
        <f t="shared" si="58"/>
        <v>3.125E-2</v>
      </c>
      <c r="AA42" s="1307">
        <f t="shared" si="58"/>
        <v>3.1837499999999998E-2</v>
      </c>
      <c r="AB42" s="1306">
        <f t="shared" si="58"/>
        <v>0.05</v>
      </c>
      <c r="AC42" s="1307">
        <f t="shared" si="58"/>
        <v>5.0587500000000001E-2</v>
      </c>
      <c r="AD42" s="1306">
        <f t="shared" si="58"/>
        <v>6.8750000000000006E-2</v>
      </c>
      <c r="AE42" s="1307">
        <f t="shared" si="58"/>
        <v>6.9337499999999996E-2</v>
      </c>
      <c r="AF42" s="1306">
        <f t="shared" si="58"/>
        <v>0.09</v>
      </c>
      <c r="AG42" s="1307">
        <f t="shared" si="58"/>
        <v>9.0587500000000001E-2</v>
      </c>
      <c r="AH42" s="1306">
        <f t="shared" si="58"/>
        <v>0.11125</v>
      </c>
      <c r="AI42" s="1307">
        <f t="shared" si="58"/>
        <v>0.11183750000000001</v>
      </c>
      <c r="AJ42" s="1306">
        <f t="shared" si="58"/>
        <v>0.13250000000000001</v>
      </c>
      <c r="AK42" s="1307">
        <f t="shared" si="58"/>
        <v>0.11183750000000001</v>
      </c>
      <c r="AL42" s="1306">
        <f t="shared" si="58"/>
        <v>0.15375</v>
      </c>
      <c r="AM42" s="1307">
        <f t="shared" si="58"/>
        <v>0.11183750000000001</v>
      </c>
      <c r="AN42" s="1306">
        <f t="shared" si="58"/>
        <v>0.17499999999999999</v>
      </c>
      <c r="AO42" s="1307">
        <f t="shared" si="58"/>
        <v>0.11183750000000001</v>
      </c>
      <c r="AP42" s="1306">
        <f t="shared" si="58"/>
        <v>0.22500000000000001</v>
      </c>
      <c r="AQ42" s="1307">
        <f t="shared" si="58"/>
        <v>0.11183750000000001</v>
      </c>
      <c r="AR42" s="1306">
        <f t="shared" si="58"/>
        <v>0.27500000000000002</v>
      </c>
      <c r="AS42" s="1307">
        <f t="shared" si="58"/>
        <v>0.11183750000000001</v>
      </c>
      <c r="AT42" s="1306">
        <f t="shared" si="58"/>
        <v>0.3666666666666667</v>
      </c>
      <c r="AU42" s="1307">
        <f t="shared" si="58"/>
        <v>0.11183750000000001</v>
      </c>
      <c r="AV42" s="1306">
        <f t="shared" si="58"/>
        <v>0.45833333333333331</v>
      </c>
      <c r="AW42" s="1307">
        <f t="shared" si="58"/>
        <v>0.11183750000000001</v>
      </c>
      <c r="AX42" s="1306">
        <f t="shared" si="58"/>
        <v>0.6020833333333333</v>
      </c>
      <c r="AY42" s="1307">
        <f t="shared" si="58"/>
        <v>0.11183750000000001</v>
      </c>
      <c r="AZ42" s="1306">
        <f t="shared" si="58"/>
        <v>0.75416666666666665</v>
      </c>
      <c r="BA42" s="1307">
        <f t="shared" si="58"/>
        <v>0.11183750000000001</v>
      </c>
      <c r="BB42" s="1306">
        <f t="shared" si="58"/>
        <v>0.90625</v>
      </c>
      <c r="BC42" s="1307">
        <f t="shared" si="58"/>
        <v>0.11183750000000001</v>
      </c>
      <c r="BD42" s="1306">
        <f t="shared" si="58"/>
        <v>1</v>
      </c>
      <c r="BE42" s="1307">
        <f t="shared" si="58"/>
        <v>0.11183750000000001</v>
      </c>
      <c r="BF42" s="1306">
        <f t="shared" si="58"/>
        <v>1</v>
      </c>
      <c r="BG42" s="1307">
        <f t="shared" si="58"/>
        <v>0.11183750000000001</v>
      </c>
      <c r="BH42" s="1306">
        <f t="shared" si="58"/>
        <v>1</v>
      </c>
      <c r="BI42" s="1307">
        <f t="shared" si="58"/>
        <v>0.11183750000000001</v>
      </c>
      <c r="BJ42" s="1306">
        <f t="shared" si="58"/>
        <v>1</v>
      </c>
      <c r="BK42" s="1307">
        <f t="shared" si="58"/>
        <v>0.11183750000000001</v>
      </c>
      <c r="BL42" s="1306">
        <f t="shared" si="58"/>
        <v>0</v>
      </c>
      <c r="BM42" s="1307">
        <f t="shared" si="58"/>
        <v>0</v>
      </c>
      <c r="BN42" s="1306">
        <f t="shared" si="58"/>
        <v>0</v>
      </c>
      <c r="BO42" s="1307">
        <f t="shared" si="58"/>
        <v>0</v>
      </c>
    </row>
    <row r="43" spans="1:67" ht="22" customHeight="1" x14ac:dyDescent="0.25">
      <c r="A43" s="1253"/>
      <c r="B43" s="1315"/>
      <c r="C43" s="1316"/>
      <c r="D43" s="1316" t="s">
        <v>336</v>
      </c>
      <c r="E43" s="1317"/>
      <c r="F43" s="1318"/>
      <c r="G43" s="1258"/>
      <c r="H43" s="1318"/>
      <c r="I43" s="1258"/>
      <c r="J43" s="1318"/>
      <c r="K43" s="1258"/>
      <c r="L43" s="1318"/>
      <c r="M43" s="1258"/>
      <c r="N43" s="1318"/>
      <c r="O43" s="1258"/>
      <c r="P43" s="1318"/>
      <c r="Q43" s="1258"/>
      <c r="R43" s="1318"/>
      <c r="S43" s="1258"/>
      <c r="T43" s="1318"/>
      <c r="U43" s="1258"/>
      <c r="V43" s="1318"/>
      <c r="W43" s="1258"/>
      <c r="X43" s="1318"/>
      <c r="Y43" s="1258"/>
      <c r="Z43" s="1318"/>
      <c r="AA43" s="1258"/>
      <c r="AB43" s="1318"/>
      <c r="AC43" s="1258"/>
      <c r="AD43" s="1318"/>
      <c r="AE43" s="1258"/>
      <c r="AF43" s="1318"/>
      <c r="AG43" s="1258"/>
      <c r="AH43" s="1318"/>
      <c r="AI43" s="1258"/>
      <c r="AJ43" s="1318"/>
      <c r="AK43" s="1258"/>
      <c r="AL43" s="1318"/>
      <c r="AM43" s="1258"/>
      <c r="AN43" s="1318"/>
      <c r="AO43" s="1258"/>
      <c r="AP43" s="1319">
        <f>SUM('한양도성타임머신 WBS'!$AY$42)/SUM('한양도성타임머신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0.125</v>
      </c>
      <c r="AQ43" s="1260">
        <f>SUM('한양도성타임머신 WBS'!$AZ$42)/SUM('한양도성타임머신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0</v>
      </c>
      <c r="AR43" s="1319">
        <f>SUM('한양도성타임머신 WBS'!$AY$42,'한양도성타임머신 WBS'!$BA$42)/SUM('한양도성타임머신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0.25</v>
      </c>
      <c r="AS43" s="1260">
        <f>SUM('한양도성타임머신 WBS'!$AZ$42,'한양도성타임머신 WBS'!$BB$42)/SUM('한양도성타임머신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0</v>
      </c>
      <c r="AT43" s="1319">
        <f>SUM('한양도성타임머신 WBS'!$AY$42,'한양도성타임머신 WBS'!$BA$42,'한양도성타임머신 WBS'!$BC$42)/SUM('한양도성타임머신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0.375</v>
      </c>
      <c r="AU43" s="1260">
        <f>SUM('한양도성타임머신 WBS'!$AZ$42,'한양도성타임머신 WBS'!$BB$42,'한양도성타임머신 WBS'!$BD$42)/SUM('한양도성타임머신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0</v>
      </c>
      <c r="AV43" s="1319">
        <f>SUM('한양도성타임머신 WBS'!$AY$42,'한양도성타임머신 WBS'!$BA$42,'한양도성타임머신 WBS'!$BC$42,'한양도성타임머신 WBS'!$BE$42)/SUM('한양도성타임머신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0.5</v>
      </c>
      <c r="AW43" s="1260">
        <f>SUM('한양도성타임머신 WBS'!$AZ$42,'한양도성타임머신 WBS'!$BB$42,'한양도성타임머신 WBS'!$BD$42,'한양도성타임머신 WBS'!$BF$42)/SUM('한양도성타임머신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0</v>
      </c>
      <c r="AX43" s="1319">
        <f>SUM('한양도성타임머신 WBS'!$AY$42,'한양도성타임머신 WBS'!$BA$42,'한양도성타임머신 WBS'!$BC$42,'한양도성타임머신 WBS'!$BE$42,'한양도성타임머신 WBS'!$BG$42)/SUM('한양도성타임머신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0.625</v>
      </c>
      <c r="AY43" s="1260">
        <f>SUM('한양도성타임머신 WBS'!$AZ$42,'한양도성타임머신 WBS'!$BB$42,'한양도성타임머신 WBS'!$BD$42,'한양도성타임머신 WBS'!$BF$42,'한양도성타임머신 WBS'!$BH$42)/SUM('한양도성타임머신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0</v>
      </c>
      <c r="AZ43" s="1319">
        <f>SUM('한양도성타임머신 WBS'!$AY$42,'한양도성타임머신 WBS'!$BA$42,'한양도성타임머신 WBS'!$BC$42,'한양도성타임머신 WBS'!$BE$42,'한양도성타임머신 WBS'!$BG$42,'한양도성타임머신 WBS'!$BI$42)/SUM('한양도성타임머신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0.75</v>
      </c>
      <c r="BA43" s="1260">
        <f>SUM('한양도성타임머신 WBS'!$AZ$42,'한양도성타임머신 WBS'!$BB$42,'한양도성타임머신 WBS'!$BD$42,'한양도성타임머신 WBS'!$BF$42,'한양도성타임머신 WBS'!$BH$42,'한양도성타임머신 WBS'!$BJ$42)/SUM('한양도성타임머신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0</v>
      </c>
      <c r="BB43" s="1319">
        <f>SUM('한양도성타임머신 WBS'!$AY$42,'한양도성타임머신 WBS'!$BA$42,'한양도성타임머신 WBS'!$BC$42,'한양도성타임머신 WBS'!$BE$42,'한양도성타임머신 WBS'!$BG$42,'한양도성타임머신 WBS'!$BI$42,'한양도성타임머신 WBS'!$BK$42)/SUM('한양도성타임머신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0.875</v>
      </c>
      <c r="BC43" s="1260">
        <f>SUM('한양도성타임머신 WBS'!$AZ$42,'한양도성타임머신 WBS'!$BB$42,'한양도성타임머신 WBS'!$BD$42,'한양도성타임머신 WBS'!$BF$42,'한양도성타임머신 WBS'!$BH$42,'한양도성타임머신 WBS'!$BJ$42,'한양도성타임머신 WBS'!$BL$42)/SUM('한양도성타임머신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0</v>
      </c>
      <c r="BD43" s="1319">
        <f>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1</v>
      </c>
      <c r="BE43" s="1260">
        <f>SUM('한양도성타임머신 WBS'!$AZ$42,'한양도성타임머신 WBS'!$BB$42,'한양도성타임머신 WBS'!$BD$42,'한양도성타임머신 WBS'!$BF$42,'한양도성타임머신 WBS'!$BH$42,'한양도성타임머신 WBS'!$BJ$42,'한양도성타임머신 WBS'!$BL$42,'한양도성타임머신 WBS'!$BN$42)/SUM('한양도성타임머신 WBS'!$AY$42,'한양도성타임머신 WBS'!$BA$42,'한양도성타임머신 WBS'!$BC$42,'한양도성타임머신 WBS'!$BE$42,'한양도성타임머신 WBS'!$BG$42,'한양도성타임머신 WBS'!$BI$42,'한양도성타임머신 WBS'!$BK$42,'한양도성타임머신 WBS'!$BM$42)</f>
        <v>0</v>
      </c>
      <c r="BF43" s="1261">
        <f t="shared" ref="BF43:BJ46" si="59">SUM(BD43)</f>
        <v>1</v>
      </c>
      <c r="BG43" s="1262">
        <f t="shared" si="59"/>
        <v>0</v>
      </c>
      <c r="BH43" s="1261">
        <f t="shared" si="59"/>
        <v>1</v>
      </c>
      <c r="BI43" s="1262">
        <f t="shared" si="59"/>
        <v>0</v>
      </c>
      <c r="BJ43" s="1261">
        <f>SUM(BH43)</f>
        <v>1</v>
      </c>
      <c r="BK43" s="1262">
        <f t="shared" ref="BK43:BK46" si="60">SUM(BI43)</f>
        <v>0</v>
      </c>
      <c r="BL43" s="1318"/>
      <c r="BM43" s="1258"/>
      <c r="BN43" s="1318"/>
      <c r="BO43" s="1258"/>
    </row>
    <row r="44" spans="1:67" ht="22" customHeight="1" x14ac:dyDescent="0.25">
      <c r="A44" s="1253"/>
      <c r="B44" s="1315"/>
      <c r="C44" s="1316"/>
      <c r="D44" s="1316" t="s">
        <v>337</v>
      </c>
      <c r="E44" s="1317"/>
      <c r="F44" s="1318"/>
      <c r="G44" s="1258"/>
      <c r="H44" s="1318"/>
      <c r="I44" s="1258"/>
      <c r="J44" s="1318"/>
      <c r="K44" s="1258"/>
      <c r="L44" s="1318"/>
      <c r="M44" s="1258"/>
      <c r="N44" s="1318"/>
      <c r="O44" s="1258"/>
      <c r="P44" s="1318"/>
      <c r="Q44" s="1258"/>
      <c r="R44" s="1318"/>
      <c r="S44" s="1258"/>
      <c r="T44" s="1318"/>
      <c r="U44" s="1258"/>
      <c r="V44" s="1318"/>
      <c r="W44" s="1258"/>
      <c r="X44" s="1318"/>
      <c r="Y44" s="1258"/>
      <c r="Z44" s="1318"/>
      <c r="AA44" s="1258"/>
      <c r="AB44" s="1318"/>
      <c r="AC44" s="1258"/>
      <c r="AD44" s="1318"/>
      <c r="AE44" s="1258"/>
      <c r="AF44" s="1318"/>
      <c r="AG44" s="1258"/>
      <c r="AH44" s="1318"/>
      <c r="AI44" s="1258"/>
      <c r="AJ44" s="1318"/>
      <c r="AK44" s="1258"/>
      <c r="AL44" s="1318"/>
      <c r="AM44" s="1258"/>
      <c r="AN44" s="1318"/>
      <c r="AO44" s="1258"/>
      <c r="AP44" s="1318"/>
      <c r="AQ44" s="1258"/>
      <c r="AR44" s="1318"/>
      <c r="AS44" s="1258"/>
      <c r="AT44" s="1318"/>
      <c r="AU44" s="1258"/>
      <c r="AV44" s="1318"/>
      <c r="AW44" s="1258"/>
      <c r="AX44" s="1319">
        <f>SUM('한양도성타임머신 WBS'!$BG$43)/SUM('한양도성타임머신 WBS'!$BG$43,'한양도성타임머신 WBS'!$BI$43,'한양도성타임머신 WBS'!$BK$43,'한양도성타임머신 WBS'!$BM$43)</f>
        <v>0.25</v>
      </c>
      <c r="AY44" s="1260">
        <f>SUM('한양도성타임머신 WBS'!$BH$43)</f>
        <v>0</v>
      </c>
      <c r="AZ44" s="1319">
        <f>SUM('한양도성타임머신 WBS'!$BG$43,'한양도성타임머신 WBS'!$BI$43)/SUM('한양도성타임머신 WBS'!$BG$43,'한양도성타임머신 WBS'!$BI$43,'한양도성타임머신 WBS'!$BK$43,'한양도성타임머신 WBS'!$BM$43)</f>
        <v>0.5</v>
      </c>
      <c r="BA44" s="1260">
        <f>SUM('한양도성타임머신 WBS'!$BH$43,'한양도성타임머신 WBS'!$BJ$43)/SUM('한양도성타임머신 WBS'!$BG$43,'한양도성타임머신 WBS'!$BI$43,'한양도성타임머신 WBS'!$BK$43,'한양도성타임머신 WBS'!$BM$43)</f>
        <v>0</v>
      </c>
      <c r="BB44" s="1319">
        <f>SUM('한양도성타임머신 WBS'!$BG$43,'한양도성타임머신 WBS'!$BI$43,'한양도성타임머신 WBS'!$BK$43)/SUM('한양도성타임머신 WBS'!$BG$43,'한양도성타임머신 WBS'!$BI$43,'한양도성타임머신 WBS'!$BK$43,'한양도성타임머신 WBS'!$BM$43)</f>
        <v>0.75</v>
      </c>
      <c r="BC44" s="1260">
        <f>SUM('한양도성타임머신 WBS'!$BH$43,'한양도성타임머신 WBS'!$BJ$43,'한양도성타임머신 WBS'!$BL$43)/SUM('한양도성타임머신 WBS'!$BG$43,'한양도성타임머신 WBS'!$BI$43,'한양도성타임머신 WBS'!$BK$43,'한양도성타임머신 WBS'!$BM$43)</f>
        <v>0</v>
      </c>
      <c r="BD44" s="1319">
        <f>SUM('한양도성타임머신 WBS'!$BG$43,'한양도성타임머신 WBS'!$BI$43,'한양도성타임머신 WBS'!$BK$43,'한양도성타임머신 WBS'!$BM$43)/SUM('한양도성타임머신 WBS'!$BG$43,'한양도성타임머신 WBS'!$BI$43,'한양도성타임머신 WBS'!$BK$43,'한양도성타임머신 WBS'!$BM$43)</f>
        <v>1</v>
      </c>
      <c r="BE44" s="1260">
        <f>SUM('한양도성타임머신 WBS'!$BH$43,'한양도성타임머신 WBS'!$BJ$43,'한양도성타임머신 WBS'!$BL$43,'한양도성타임머신 WBS'!$BN$43)/SUM('한양도성타임머신 WBS'!$BG$43,'한양도성타임머신 WBS'!$BI$43,'한양도성타임머신 WBS'!$BK$43,'한양도성타임머신 WBS'!$BM$43)</f>
        <v>0</v>
      </c>
      <c r="BF44" s="1261">
        <f t="shared" si="59"/>
        <v>1</v>
      </c>
      <c r="BG44" s="1262">
        <f t="shared" si="59"/>
        <v>0</v>
      </c>
      <c r="BH44" s="1261">
        <f t="shared" si="59"/>
        <v>1</v>
      </c>
      <c r="BI44" s="1262">
        <f t="shared" si="59"/>
        <v>0</v>
      </c>
      <c r="BJ44" s="1261">
        <f t="shared" si="59"/>
        <v>1</v>
      </c>
      <c r="BK44" s="1262">
        <f t="shared" si="60"/>
        <v>0</v>
      </c>
      <c r="BL44" s="1318"/>
      <c r="BM44" s="1258"/>
      <c r="BN44" s="1318"/>
      <c r="BO44" s="1258"/>
    </row>
    <row r="45" spans="1:67" ht="22" customHeight="1" x14ac:dyDescent="0.25">
      <c r="A45" s="1253"/>
      <c r="B45" s="1315"/>
      <c r="C45" s="1316"/>
      <c r="D45" s="1316" t="s">
        <v>338</v>
      </c>
      <c r="E45" s="1320"/>
      <c r="F45" s="1318"/>
      <c r="G45" s="1258"/>
      <c r="H45" s="1318"/>
      <c r="I45" s="1258"/>
      <c r="J45" s="1318"/>
      <c r="K45" s="1258"/>
      <c r="L45" s="1318"/>
      <c r="M45" s="1258"/>
      <c r="N45" s="1318"/>
      <c r="O45" s="1258"/>
      <c r="P45" s="1318"/>
      <c r="Q45" s="1258"/>
      <c r="R45" s="1318"/>
      <c r="S45" s="1258"/>
      <c r="T45" s="1318"/>
      <c r="U45" s="1258"/>
      <c r="V45" s="1318"/>
      <c r="W45" s="1258"/>
      <c r="X45" s="1319">
        <f>SUM('한양도성타임머신 WBS'!$AG$44)/SUM('한양도성타임머신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0.05</v>
      </c>
      <c r="Y45" s="1260">
        <f>SUM('한양도성타임머신 WBS'!$AH$44)/SUM('한양도성타임머신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5.2350000000000001E-2</v>
      </c>
      <c r="Z45" s="1319">
        <f>SUM('한양도성타임머신 WBS'!$AG$44,'한양도성타임머신 WBS'!$AI$44)/SUM('한양도성타임머신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0.125</v>
      </c>
      <c r="AA45" s="1260">
        <f>SUM('한양도성타임머신 WBS'!$AH$44,'한양도성타임머신 WBS'!$AJ$44)/SUM('한양도성타임머신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0.12734999999999999</v>
      </c>
      <c r="AB45" s="1319">
        <f>SUM('한양도성타임머신 WBS'!$AG$44,'한양도성타임머신 WBS'!$AI$44,'한양도성타임머신 WBS'!$AK$44)/SUM('한양도성타임머신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0.2</v>
      </c>
      <c r="AC45" s="1260">
        <f>SUM('한양도성타임머신 WBS'!$AH$44,'한양도성타임머신 WBS'!$AJ$44,'한양도성타임머신 WBS'!$AL$44)/SUM('한양도성타임머신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0.20235</v>
      </c>
      <c r="AD45" s="1319">
        <f>SUM('한양도성타임머신 WBS'!$AG$44,'한양도성타임머신 WBS'!$AI$44,'한양도성타임머신 WBS'!$AK$44,'한양도성타임머신 WBS'!$AM$44)/SUM('한양도성타임머신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0.27500000000000002</v>
      </c>
      <c r="AE45" s="1260">
        <f>SUM('한양도성타임머신 WBS'!$AH$44,'한양도성타임머신 WBS'!$AJ$44,'한양도성타임머신 WBS'!$AL$44,'한양도성타임머신 WBS'!$AN$44)/SUM('한양도성타임머신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0.27734999999999999</v>
      </c>
      <c r="AF45" s="1319">
        <f>SUM('한양도성타임머신 WBS'!$AG$44,'한양도성타임머신 WBS'!$AI$44,'한양도성타임머신 WBS'!$AK$44,'한양도성타임머신 WBS'!$AM$44,'한양도성타임머신 WBS'!$AO$44)/SUM('한양도성타임머신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0.36</v>
      </c>
      <c r="AG45" s="1260">
        <f>SUM('한양도성타임머신 WBS'!$AH$44,'한양도성타임머신 WBS'!$AJ$44,'한양도성타임머신 WBS'!$AL$44,'한양도성타임머신 WBS'!$AN$44,'한양도성타임머신 WBS'!$AP$44)/SUM('한양도성타임머신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0.36235000000000001</v>
      </c>
      <c r="AH45" s="1319">
        <f>SUM('한양도성타임머신 WBS'!$AG$44,'한양도성타임머신 WBS'!$AI$44,'한양도성타임머신 WBS'!$AK$44,'한양도성타임머신 WBS'!$AM$44,'한양도성타임머신 WBS'!$AO$44,'한양도성타임머신 WBS'!$AQ$44)/SUM('한양도성타임머신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0.44500000000000001</v>
      </c>
      <c r="AI45" s="1260">
        <f>SUM('한양도성타임머신 WBS'!$AH$44,'한양도성타임머신 WBS'!$AJ$44,'한양도성타임머신 WBS'!$AL$44,'한양도성타임머신 WBS'!$AN$44,'한양도성타임머신 WBS'!$AP$44,'한양도성타임머신 WBS'!$AR$44)/SUM('한양도성타임머신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0.44735000000000003</v>
      </c>
      <c r="AJ45" s="1319">
        <f>SUM('한양도성타임머신 WBS'!$AG$44,'한양도성타임머신 WBS'!$AI$44,'한양도성타임머신 WBS'!$AK$44,'한양도성타임머신 WBS'!$AM$44,'한양도성타임머신 WBS'!$AO$44,'한양도성타임머신 WBS'!$AQ$44,'한양도성타임머신 WBS'!$AS$44)/SUM('한양도성타임머신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0.53</v>
      </c>
      <c r="AK45" s="1260">
        <f>SUM('한양도성타임머신 WBS'!$AH$44,'한양도성타임머신 WBS'!$AJ$44,'한양도성타임머신 WBS'!$AL$44,'한양도성타임머신 WBS'!$AN$44,'한양도성타임머신 WBS'!$AP$44,'한양도성타임머신 WBS'!$AR$44,'한양도성타임머신 WBS'!$AT$44)/SUM('한양도성타임머신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0.44735000000000003</v>
      </c>
      <c r="AL45" s="1319">
        <f>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0.61499999999999999</v>
      </c>
      <c r="AM45" s="1260">
        <f>SUM('한양도성타임머신 WBS'!$AH$44,'한양도성타임머신 WBS'!$AJ$44,'한양도성타임머신 WBS'!$AL$44,'한양도성타임머신 WBS'!$AN$44,'한양도성타임머신 WBS'!$AP$44,'한양도성타임머신 WBS'!$AR$44,'한양도성타임머신 WBS'!$AT$44,'한양도성타임머신 WBS'!$AV$44)/SUM('한양도성타임머신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0.44735000000000003</v>
      </c>
      <c r="AN45" s="1319">
        <f>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0.7</v>
      </c>
      <c r="AO45" s="1260">
        <f>SUM('한양도성타임머신 WBS'!$AH$44,'한양도성타임머신 WBS'!$AJ$44,'한양도성타임머신 WBS'!$AL$44,'한양도성타임머신 WBS'!$AN$44,'한양도성타임머신 WBS'!$AP$44,'한양도성타임머신 WBS'!$AR$44,'한양도성타임머신 WBS'!$AT$44,'한양도성타임머신 WBS'!$AV$44,'한양도성타임머신 WBS'!$AX$44)/SUM('한양도성타임머신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0.44735000000000003</v>
      </c>
      <c r="AP45" s="1319">
        <f>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0.77500000000000002</v>
      </c>
      <c r="AQ45" s="1260">
        <f>SUM('한양도성타임머신 WBS'!$AH$44,'한양도성타임머신 WBS'!$AJ$44,'한양도성타임머신 WBS'!$AL$44,'한양도성타임머신 WBS'!$AN$44,'한양도성타임머신 WBS'!$AP$44,'한양도성타임머신 WBS'!$AR$44,'한양도성타임머신 WBS'!$AT$44,'한양도성타임머신 WBS'!$AV$44,'한양도성타임머신 WBS'!$AX$44,'한양도성타임머신 WBS'!$AZ$44)/SUM('한양도성타임머신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0.44735000000000003</v>
      </c>
      <c r="AR45" s="1319">
        <f>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0.85</v>
      </c>
      <c r="AS45" s="1260">
        <f>SUM('한양도성타임머신 WBS'!$AH$44,'한양도성타임머신 WBS'!$AJ$44,'한양도성타임머신 WBS'!$AL$44,'한양도성타임머신 WBS'!$AN$44,'한양도성타임머신 WBS'!$AP$44,'한양도성타임머신 WBS'!$AR$44,'한양도성타임머신 WBS'!$AT$44,'한양도성타임머신 WBS'!$AV$44,'한양도성타임머신 WBS'!$AX$44,'한양도성타임머신 WBS'!$AZ$44,'한양도성타임머신 WBS'!$BB$44)/SUM('한양도성타임머신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0.44735000000000003</v>
      </c>
      <c r="AT45" s="1319">
        <f>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0.92500000000000004</v>
      </c>
      <c r="AU45" s="1260">
        <f>SUM('한양도성타임머신 WBS'!$AH$44,'한양도성타임머신 WBS'!$AJ$44,'한양도성타임머신 WBS'!$AL$44,'한양도성타임머신 WBS'!$AN$44,'한양도성타임머신 WBS'!$AP$44,'한양도성타임머신 WBS'!$AR$44,'한양도성타임머신 WBS'!$AT$44,'한양도성타임머신 WBS'!$AV$44,'한양도성타임머신 WBS'!$AX$44,'한양도성타임머신 WBS'!$AZ$44,'한양도성타임머신 WBS'!$BB$44,'한양도성타임머신 WBS'!$BD$44)/SUM('한양도성타임머신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0.44735000000000003</v>
      </c>
      <c r="AV45" s="1319">
        <f>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1</v>
      </c>
      <c r="AW45" s="1260">
        <f>SUM('한양도성타임머신 WBS'!$AH$44,'한양도성타임머신 WBS'!$AJ$44,'한양도성타임머신 WBS'!$AL$44,'한양도성타임머신 WBS'!$AN$44,'한양도성타임머신 WBS'!$AP$44,'한양도성타임머신 WBS'!$AR$44,'한양도성타임머신 WBS'!$AT$44,'한양도성타임머신 WBS'!$AV$44,'한양도성타임머신 WBS'!$AX$44,'한양도성타임머신 WBS'!$AZ$44,'한양도성타임머신 WBS'!$BB$44,'한양도성타임머신 WBS'!$BD$44,'한양도성타임머신 WBS'!$BF$44)/SUM('한양도성타임머신 WBS'!$AG$44,'한양도성타임머신 WBS'!$AI$44,'한양도성타임머신 WBS'!$AK$44,'한양도성타임머신 WBS'!$AM$44,'한양도성타임머신 WBS'!$AO$44,'한양도성타임머신 WBS'!$AQ$44,'한양도성타임머신 WBS'!$AS$44,'한양도성타임머신 WBS'!$AU$44,'한양도성타임머신 WBS'!$AW$44,'한양도성타임머신 WBS'!$AY$44,'한양도성타임머신 WBS'!$BA$44,'한양도성타임머신 WBS'!$BC$44,'한양도성타임머신 WBS'!$BE$44)</f>
        <v>0.44735000000000003</v>
      </c>
      <c r="AX45" s="1261">
        <f>SUM(AV45)</f>
        <v>1</v>
      </c>
      <c r="AY45" s="1262">
        <f>SUM(AW45)</f>
        <v>0.44735000000000003</v>
      </c>
      <c r="AZ45" s="1261">
        <f t="shared" ref="AZ45:BI46" si="61">SUM(AX45)</f>
        <v>1</v>
      </c>
      <c r="BA45" s="1262">
        <f t="shared" si="61"/>
        <v>0.44735000000000003</v>
      </c>
      <c r="BB45" s="1261">
        <f t="shared" si="61"/>
        <v>1</v>
      </c>
      <c r="BC45" s="1262">
        <f t="shared" si="61"/>
        <v>0.44735000000000003</v>
      </c>
      <c r="BD45" s="1261">
        <f t="shared" si="61"/>
        <v>1</v>
      </c>
      <c r="BE45" s="1262">
        <f t="shared" si="61"/>
        <v>0.44735000000000003</v>
      </c>
      <c r="BF45" s="1261">
        <f t="shared" si="61"/>
        <v>1</v>
      </c>
      <c r="BG45" s="1262">
        <f t="shared" si="61"/>
        <v>0.44735000000000003</v>
      </c>
      <c r="BH45" s="1261">
        <f t="shared" si="61"/>
        <v>1</v>
      </c>
      <c r="BI45" s="1262">
        <f t="shared" si="61"/>
        <v>0.44735000000000003</v>
      </c>
      <c r="BJ45" s="1261">
        <f t="shared" si="59"/>
        <v>1</v>
      </c>
      <c r="BK45" s="1262">
        <f t="shared" si="60"/>
        <v>0.44735000000000003</v>
      </c>
      <c r="BL45" s="1318"/>
      <c r="BM45" s="1258"/>
      <c r="BN45" s="1318"/>
      <c r="BO45" s="1258"/>
    </row>
    <row r="46" spans="1:67" ht="22" customHeight="1" x14ac:dyDescent="0.25">
      <c r="A46" s="1253"/>
      <c r="B46" s="1315"/>
      <c r="C46" s="1316"/>
      <c r="D46" s="1316" t="s">
        <v>339</v>
      </c>
      <c r="E46" s="1320"/>
      <c r="F46" s="1318"/>
      <c r="G46" s="1258"/>
      <c r="H46" s="1318"/>
      <c r="I46" s="1258"/>
      <c r="J46" s="1318"/>
      <c r="K46" s="1258"/>
      <c r="L46" s="1318"/>
      <c r="M46" s="1258"/>
      <c r="N46" s="1318"/>
      <c r="O46" s="1258"/>
      <c r="P46" s="1318"/>
      <c r="Q46" s="1258"/>
      <c r="R46" s="1318"/>
      <c r="S46" s="1258"/>
      <c r="T46" s="1318"/>
      <c r="U46" s="1258"/>
      <c r="V46" s="1318"/>
      <c r="W46" s="1258"/>
      <c r="X46" s="1318"/>
      <c r="Y46" s="1258"/>
      <c r="Z46" s="1318"/>
      <c r="AA46" s="1258"/>
      <c r="AB46" s="1318"/>
      <c r="AC46" s="1258"/>
      <c r="AD46" s="1318"/>
      <c r="AE46" s="1258"/>
      <c r="AF46" s="1318"/>
      <c r="AG46" s="1258"/>
      <c r="AH46" s="1318"/>
      <c r="AI46" s="1258"/>
      <c r="AJ46" s="1318"/>
      <c r="AK46" s="1258"/>
      <c r="AL46" s="1318"/>
      <c r="AM46" s="1258"/>
      <c r="AN46" s="1318"/>
      <c r="AO46" s="1258"/>
      <c r="AP46" s="1318"/>
      <c r="AQ46" s="1258"/>
      <c r="AR46" s="1318"/>
      <c r="AS46" s="1258"/>
      <c r="AT46" s="1319">
        <f>SUM('한양도성타임머신 WBS'!$BC$45)/SUM('한양도성타임머신 WBS'!$BC$45,'한양도성타임머신 WBS'!$BE$45,'한양도성타임머신 WBS'!$BG$45,'한양도성타임머신 WBS'!$BI$45,'한양도성타임머신 WBS'!$BK$45)</f>
        <v>0.16666666666666666</v>
      </c>
      <c r="AU46" s="1260">
        <f>SUM('한양도성타임머신 WBS'!$BD$45)/SUM('한양도성타임머신 WBS'!$BC$45,'한양도성타임머신 WBS'!$BE$45,'한양도성타임머신 WBS'!$BG$45,'한양도성타임머신 WBS'!$BI$45,'한양도성타임머신 WBS'!$BK$45)</f>
        <v>0</v>
      </c>
      <c r="AV46" s="1319">
        <f>SUM('한양도성타임머신 WBS'!$BC$45,'한양도성타임머신 WBS'!$BE$45)/SUM('한양도성타임머신 WBS'!$BC$45,'한양도성타임머신 WBS'!$BE$45,'한양도성타임머신 WBS'!$BG$45,'한양도성타임머신 WBS'!$BI$45,'한양도성타임머신 WBS'!$BK$45)</f>
        <v>0.33333333333333331</v>
      </c>
      <c r="AW46" s="1260">
        <f>SUM('한양도성타임머신 WBS'!$BD$45,'한양도성타임머신 WBS'!$BF$45)/SUM('한양도성타임머신 WBS'!$BC$45,'한양도성타임머신 WBS'!$BE$45,'한양도성타임머신 WBS'!$BG$45,'한양도성타임머신 WBS'!$BI$45,'한양도성타임머신 WBS'!$BK$45)</f>
        <v>0</v>
      </c>
      <c r="AX46" s="1319">
        <f>SUM('한양도성타임머신 WBS'!$BC$45,'한양도성타임머신 WBS'!$BE$45,'한양도성타임머신 WBS'!$BG$45)/SUM('한양도성타임머신 WBS'!$BC$45,'한양도성타임머신 WBS'!$BE$45,'한양도성타임머신 WBS'!$BG$45,'한양도성타임머신 WBS'!$BI$45,'한양도성타임머신 WBS'!$BK$45)</f>
        <v>0.53333333333333333</v>
      </c>
      <c r="AY46" s="1260">
        <f>SUM('한양도성타임머신 WBS'!$BD$45,'한양도성타임머신 WBS'!$BF$45,'한양도성타임머신 WBS'!$BH$45)/SUM('한양도성타임머신 WBS'!$BC$45,'한양도성타임머신 WBS'!$BE$45,'한양도성타임머신 WBS'!$BG$45,'한양도성타임머신 WBS'!$BI$45,'한양도성타임머신 WBS'!$BK$45)</f>
        <v>0</v>
      </c>
      <c r="AZ46" s="1319">
        <f>SUM('한양도성타임머신 WBS'!$BC$45,'한양도성타임머신 WBS'!$BE$45,'한양도성타임머신 WBS'!$BG$45,'한양도성타임머신 WBS'!$BI$45)/SUM('한양도성타임머신 WBS'!$BC$45,'한양도성타임머신 WBS'!$BE$45,'한양도성타임머신 WBS'!$BG$45,'한양도성타임머신 WBS'!$BI$45,'한양도성타임머신 WBS'!$BK$45)</f>
        <v>0.76666666666666672</v>
      </c>
      <c r="BA46" s="1260">
        <f>SUM('한양도성타임머신 WBS'!$BD$45,'한양도성타임머신 WBS'!$BF$45,'한양도성타임머신 WBS'!$BH$45,'한양도성타임머신 WBS'!$BJ$45)/SUM('한양도성타임머신 WBS'!$BC$45,'한양도성타임머신 WBS'!$BE$45,'한양도성타임머신 WBS'!$BG$45,'한양도성타임머신 WBS'!$BI$45,'한양도성타임머신 WBS'!$BK$45)</f>
        <v>0</v>
      </c>
      <c r="BB46" s="1319">
        <f>SUM('한양도성타임머신 WBS'!$BC$45,'한양도성타임머신 WBS'!$BE$45,'한양도성타임머신 WBS'!$BG$45,'한양도성타임머신 WBS'!$BI$45,'한양도성타임머신 WBS'!$BK$45)/SUM('한양도성타임머신 WBS'!$BC$45,'한양도성타임머신 WBS'!$BE$45,'한양도성타임머신 WBS'!$BG$45,'한양도성타임머신 WBS'!$BI$45,'한양도성타임머신 WBS'!$BK$45)</f>
        <v>1</v>
      </c>
      <c r="BC46" s="1260">
        <f>SUM('한양도성타임머신 WBS'!$BD$45,'한양도성타임머신 WBS'!$BF$45,'한양도성타임머신 WBS'!$BH$45,'한양도성타임머신 WBS'!$BJ$45,'한양도성타임머신 WBS'!$BL$45)/SUM('한양도성타임머신 WBS'!$BC$45,'한양도성타임머신 WBS'!$BE$45,'한양도성타임머신 WBS'!$BG$45,'한양도성타임머신 WBS'!$BI$45,'한양도성타임머신 WBS'!$BK$45)</f>
        <v>0</v>
      </c>
      <c r="BD46" s="1261">
        <f>SUM(BB46)</f>
        <v>1</v>
      </c>
      <c r="BE46" s="1262">
        <f>SUM(BC46)</f>
        <v>0</v>
      </c>
      <c r="BF46" s="1261">
        <f t="shared" si="61"/>
        <v>1</v>
      </c>
      <c r="BG46" s="1262">
        <f t="shared" si="61"/>
        <v>0</v>
      </c>
      <c r="BH46" s="1261">
        <f t="shared" si="61"/>
        <v>1</v>
      </c>
      <c r="BI46" s="1262">
        <f t="shared" si="61"/>
        <v>0</v>
      </c>
      <c r="BJ46" s="1261">
        <f t="shared" si="59"/>
        <v>1</v>
      </c>
      <c r="BK46" s="1262">
        <f t="shared" si="60"/>
        <v>0</v>
      </c>
      <c r="BL46" s="1318"/>
      <c r="BM46" s="1258"/>
      <c r="BN46" s="1318"/>
      <c r="BO46" s="1258"/>
    </row>
    <row r="47" spans="1:67" ht="22" customHeight="1" x14ac:dyDescent="0.25">
      <c r="A47" s="1253"/>
      <c r="B47" s="1304"/>
      <c r="C47" s="1304" t="s">
        <v>340</v>
      </c>
      <c r="D47" s="1304"/>
      <c r="E47" s="1321"/>
      <c r="F47" s="1322">
        <f>SUM(F48:F50)/3</f>
        <v>0</v>
      </c>
      <c r="G47" s="1307">
        <f>SUM(G48:G50)/3</f>
        <v>0</v>
      </c>
      <c r="H47" s="1322">
        <f t="shared" ref="H47:BO47" si="62">SUM(H48:H50)/3</f>
        <v>0</v>
      </c>
      <c r="I47" s="1307">
        <f t="shared" si="62"/>
        <v>0</v>
      </c>
      <c r="J47" s="1322">
        <f t="shared" si="62"/>
        <v>0</v>
      </c>
      <c r="K47" s="1307">
        <f t="shared" si="62"/>
        <v>0</v>
      </c>
      <c r="L47" s="1322">
        <f t="shared" si="62"/>
        <v>0</v>
      </c>
      <c r="M47" s="1307">
        <f t="shared" si="62"/>
        <v>0</v>
      </c>
      <c r="N47" s="1322">
        <f t="shared" si="62"/>
        <v>0</v>
      </c>
      <c r="O47" s="1307">
        <f t="shared" si="62"/>
        <v>0</v>
      </c>
      <c r="P47" s="1322">
        <f t="shared" si="62"/>
        <v>0</v>
      </c>
      <c r="Q47" s="1307">
        <f t="shared" si="62"/>
        <v>0</v>
      </c>
      <c r="R47" s="1322">
        <f t="shared" si="62"/>
        <v>3.7037037037037035E-2</v>
      </c>
      <c r="S47" s="1307">
        <f t="shared" si="62"/>
        <v>3.7037037037037035E-2</v>
      </c>
      <c r="T47" s="1322">
        <f t="shared" si="62"/>
        <v>9.0370370370370365E-2</v>
      </c>
      <c r="U47" s="1307">
        <f t="shared" si="62"/>
        <v>9.0370370370370365E-2</v>
      </c>
      <c r="V47" s="1322">
        <f t="shared" si="62"/>
        <v>0.18407407407407406</v>
      </c>
      <c r="W47" s="1307">
        <f t="shared" si="62"/>
        <v>0.18407407407407406</v>
      </c>
      <c r="X47" s="1322">
        <f t="shared" si="62"/>
        <v>0.24074074074074073</v>
      </c>
      <c r="Y47" s="1307">
        <f t="shared" si="62"/>
        <v>0.24074074074074073</v>
      </c>
      <c r="Z47" s="1322">
        <f t="shared" si="62"/>
        <v>0.33444444444444449</v>
      </c>
      <c r="AA47" s="1307">
        <f t="shared" si="62"/>
        <v>0.33444444444444449</v>
      </c>
      <c r="AB47" s="1322">
        <f t="shared" si="62"/>
        <v>0.43873015873015869</v>
      </c>
      <c r="AC47" s="1307">
        <f t="shared" si="62"/>
        <v>0.43873015873015869</v>
      </c>
      <c r="AD47" s="1322">
        <f t="shared" si="62"/>
        <v>0.57671957671957663</v>
      </c>
      <c r="AE47" s="1307">
        <f t="shared" si="62"/>
        <v>0.57671957671957663</v>
      </c>
      <c r="AF47" s="1322">
        <f t="shared" si="62"/>
        <v>0.6243386243386243</v>
      </c>
      <c r="AG47" s="1307">
        <f t="shared" si="62"/>
        <v>0.57671957671957663</v>
      </c>
      <c r="AH47" s="1322">
        <f t="shared" si="62"/>
        <v>0.70899470899470896</v>
      </c>
      <c r="AI47" s="1307">
        <f t="shared" si="62"/>
        <v>0.57671957671957663</v>
      </c>
      <c r="AJ47" s="1322">
        <f t="shared" si="62"/>
        <v>0.75661375661375663</v>
      </c>
      <c r="AK47" s="1307">
        <f t="shared" si="62"/>
        <v>0.57671957671957663</v>
      </c>
      <c r="AL47" s="1322">
        <f t="shared" si="62"/>
        <v>0.84126984126984128</v>
      </c>
      <c r="AM47" s="1307">
        <f t="shared" si="62"/>
        <v>0.57671957671957663</v>
      </c>
      <c r="AN47" s="1322">
        <f t="shared" si="62"/>
        <v>0.88888888888888884</v>
      </c>
      <c r="AO47" s="1307">
        <f t="shared" si="62"/>
        <v>0.57671957671957663</v>
      </c>
      <c r="AP47" s="1322">
        <f t="shared" si="62"/>
        <v>0.92592592592592593</v>
      </c>
      <c r="AQ47" s="1307">
        <f t="shared" si="62"/>
        <v>0.57671957671957663</v>
      </c>
      <c r="AR47" s="1322">
        <f t="shared" si="62"/>
        <v>0.92592592592592593</v>
      </c>
      <c r="AS47" s="1307">
        <f t="shared" si="62"/>
        <v>0.57671957671957663</v>
      </c>
      <c r="AT47" s="1322">
        <f t="shared" si="62"/>
        <v>0.96296296296296291</v>
      </c>
      <c r="AU47" s="1307">
        <f t="shared" si="62"/>
        <v>0.57671957671957663</v>
      </c>
      <c r="AV47" s="1322">
        <f t="shared" si="62"/>
        <v>0.96296296296296291</v>
      </c>
      <c r="AW47" s="1307">
        <f t="shared" si="62"/>
        <v>0.57671957671957663</v>
      </c>
      <c r="AX47" s="1322">
        <f t="shared" si="62"/>
        <v>1</v>
      </c>
      <c r="AY47" s="1307">
        <f t="shared" si="62"/>
        <v>0.57671957671957663</v>
      </c>
      <c r="AZ47" s="1322">
        <f t="shared" si="62"/>
        <v>1</v>
      </c>
      <c r="BA47" s="1307">
        <f t="shared" si="62"/>
        <v>0.57671957671957663</v>
      </c>
      <c r="BB47" s="1322">
        <f t="shared" si="62"/>
        <v>1</v>
      </c>
      <c r="BC47" s="1307">
        <f t="shared" si="62"/>
        <v>0.57671957671957663</v>
      </c>
      <c r="BD47" s="1322">
        <f t="shared" si="62"/>
        <v>1</v>
      </c>
      <c r="BE47" s="1307">
        <f t="shared" si="62"/>
        <v>0.57671957671957663</v>
      </c>
      <c r="BF47" s="1322">
        <f t="shared" si="62"/>
        <v>1</v>
      </c>
      <c r="BG47" s="1307">
        <f t="shared" si="62"/>
        <v>0.57671957671957663</v>
      </c>
      <c r="BH47" s="1322">
        <f t="shared" si="62"/>
        <v>1</v>
      </c>
      <c r="BI47" s="1307">
        <f t="shared" si="62"/>
        <v>0.57671957671957663</v>
      </c>
      <c r="BJ47" s="1322">
        <f t="shared" si="62"/>
        <v>1</v>
      </c>
      <c r="BK47" s="1307">
        <f t="shared" si="62"/>
        <v>0.57671957671957663</v>
      </c>
      <c r="BL47" s="1322">
        <f t="shared" si="62"/>
        <v>0</v>
      </c>
      <c r="BM47" s="1307">
        <f t="shared" si="62"/>
        <v>0</v>
      </c>
      <c r="BN47" s="1322">
        <f t="shared" si="62"/>
        <v>0</v>
      </c>
      <c r="BO47" s="1307">
        <f t="shared" si="62"/>
        <v>0</v>
      </c>
    </row>
    <row r="48" spans="1:67" ht="22" customHeight="1" x14ac:dyDescent="0.25">
      <c r="A48" s="1253"/>
      <c r="B48" s="1264"/>
      <c r="C48" s="1264"/>
      <c r="D48" s="1264" t="s">
        <v>341</v>
      </c>
      <c r="E48" s="1265"/>
      <c r="F48" s="1257"/>
      <c r="G48" s="1308"/>
      <c r="H48" s="1257"/>
      <c r="I48" s="1308"/>
      <c r="J48" s="1257"/>
      <c r="K48" s="1308"/>
      <c r="L48" s="1257"/>
      <c r="M48" s="1308"/>
      <c r="N48" s="1257"/>
      <c r="O48" s="1308"/>
      <c r="P48" s="1257"/>
      <c r="Q48" s="1308"/>
      <c r="R48" s="1257"/>
      <c r="S48" s="1308"/>
      <c r="T48" s="1259">
        <f>SUM('한양도성타임머신 WBS'!$AC$47)</f>
        <v>0.16</v>
      </c>
      <c r="U48" s="1260">
        <f>SUM('한양도성타임머신 WBS'!$AD$47)</f>
        <v>0.16</v>
      </c>
      <c r="V48" s="1259">
        <f>SUM(T48,'한양도성타임머신 WBS'!$AE$47)</f>
        <v>0.33</v>
      </c>
      <c r="W48" s="1260">
        <f>SUM(U48,'한양도성타임머신 WBS'!$AF$47)</f>
        <v>0.33</v>
      </c>
      <c r="X48" s="1259">
        <f>SUM(V48,'한양도성타임머신 WBS'!$AG$47)</f>
        <v>0.5</v>
      </c>
      <c r="Y48" s="1260">
        <f>SUM(W48,'한양도성타임머신 WBS'!$AH$47)</f>
        <v>0.5</v>
      </c>
      <c r="Z48" s="1259">
        <f>SUM(X48,'한양도성타임머신 WBS'!$AI$47)</f>
        <v>0.67</v>
      </c>
      <c r="AA48" s="1260">
        <f>SUM(Y48,'한양도성타임머신 WBS'!$AJ$47)</f>
        <v>0.67</v>
      </c>
      <c r="AB48" s="1259">
        <f>SUM(Z48,'한양도성타임머신 WBS'!$AK$47)</f>
        <v>0.84000000000000008</v>
      </c>
      <c r="AC48" s="1260">
        <f>SUM(AA48,'한양도성타임머신 WBS'!$AL$47)</f>
        <v>0.84000000000000008</v>
      </c>
      <c r="AD48" s="1259">
        <f>SUM(AB48,'한양도성타임머신 WBS'!$AM$47)</f>
        <v>1</v>
      </c>
      <c r="AE48" s="1260">
        <f>SUM(AC48,'한양도성타임머신 WBS'!$AN$47)</f>
        <v>1</v>
      </c>
      <c r="AF48" s="1261">
        <f>SUM(AD48)</f>
        <v>1</v>
      </c>
      <c r="AG48" s="1323">
        <f>SUM(AE48,'한양도성타임머신 WBS'!$AP$47)</f>
        <v>1</v>
      </c>
      <c r="AH48" s="1261">
        <f>SUM(AF48)</f>
        <v>1</v>
      </c>
      <c r="AI48" s="1323">
        <f>SUM(AG48,'한양도성타임머신 WBS'!$AR$47)</f>
        <v>1</v>
      </c>
      <c r="AJ48" s="1261">
        <f>SUM(AH48)</f>
        <v>1</v>
      </c>
      <c r="AK48" s="1323">
        <f>SUM(AI48,'한양도성타임머신 WBS'!$AT$47)</f>
        <v>1</v>
      </c>
      <c r="AL48" s="1261">
        <f>SUM(AJ48)</f>
        <v>1</v>
      </c>
      <c r="AM48" s="1323">
        <f>SUM(AK48,'한양도성타임머신 WBS'!$AV$47)</f>
        <v>1</v>
      </c>
      <c r="AN48" s="1261">
        <f>SUM(AL48)</f>
        <v>1</v>
      </c>
      <c r="AO48" s="1323">
        <f>SUM(AM48,'한양도성타임머신 WBS'!$AX$47)</f>
        <v>1</v>
      </c>
      <c r="AP48" s="1261">
        <f t="shared" ref="AP48:BI48" si="63">SUM(AN48)</f>
        <v>1</v>
      </c>
      <c r="AQ48" s="1309">
        <f t="shared" si="63"/>
        <v>1</v>
      </c>
      <c r="AR48" s="1261">
        <f t="shared" si="63"/>
        <v>1</v>
      </c>
      <c r="AS48" s="1309">
        <f t="shared" si="63"/>
        <v>1</v>
      </c>
      <c r="AT48" s="1261">
        <f t="shared" si="63"/>
        <v>1</v>
      </c>
      <c r="AU48" s="1309">
        <f t="shared" si="63"/>
        <v>1</v>
      </c>
      <c r="AV48" s="1261">
        <f t="shared" si="63"/>
        <v>1</v>
      </c>
      <c r="AW48" s="1309">
        <f t="shared" si="63"/>
        <v>1</v>
      </c>
      <c r="AX48" s="1261">
        <f t="shared" si="63"/>
        <v>1</v>
      </c>
      <c r="AY48" s="1309">
        <f t="shared" si="63"/>
        <v>1</v>
      </c>
      <c r="AZ48" s="1261">
        <f t="shared" si="63"/>
        <v>1</v>
      </c>
      <c r="BA48" s="1309">
        <f t="shared" si="63"/>
        <v>1</v>
      </c>
      <c r="BB48" s="1261">
        <f t="shared" si="63"/>
        <v>1</v>
      </c>
      <c r="BC48" s="1309">
        <f t="shared" si="63"/>
        <v>1</v>
      </c>
      <c r="BD48" s="1261">
        <f t="shared" si="63"/>
        <v>1</v>
      </c>
      <c r="BE48" s="1309">
        <f t="shared" si="63"/>
        <v>1</v>
      </c>
      <c r="BF48" s="1261">
        <f t="shared" si="63"/>
        <v>1</v>
      </c>
      <c r="BG48" s="1309">
        <f t="shared" si="63"/>
        <v>1</v>
      </c>
      <c r="BH48" s="1261">
        <f t="shared" si="63"/>
        <v>1</v>
      </c>
      <c r="BI48" s="1309">
        <f t="shared" si="63"/>
        <v>1</v>
      </c>
      <c r="BJ48" s="1261">
        <f t="shared" ref="BJ48:BK48" si="64">SUM(BH48)</f>
        <v>1</v>
      </c>
      <c r="BK48" s="1309">
        <f t="shared" si="64"/>
        <v>1</v>
      </c>
      <c r="BL48" s="1257"/>
      <c r="BM48" s="1308"/>
      <c r="BN48" s="1257"/>
      <c r="BO48" s="1308"/>
    </row>
    <row r="49" spans="1:67" ht="22" customHeight="1" x14ac:dyDescent="0.25">
      <c r="A49" s="1253"/>
      <c r="B49" s="1264"/>
      <c r="C49" s="1264"/>
      <c r="D49" s="1264" t="s">
        <v>342</v>
      </c>
      <c r="E49" s="1265"/>
      <c r="F49" s="1257"/>
      <c r="G49" s="1308"/>
      <c r="H49" s="1257"/>
      <c r="I49" s="1308"/>
      <c r="J49" s="1257"/>
      <c r="K49" s="1308"/>
      <c r="L49" s="1257"/>
      <c r="M49" s="1308"/>
      <c r="N49" s="1257"/>
      <c r="O49" s="1308"/>
      <c r="P49" s="1257"/>
      <c r="Q49" s="1308"/>
      <c r="R49" s="1257"/>
      <c r="S49" s="1308"/>
      <c r="T49" s="1257"/>
      <c r="U49" s="1308"/>
      <c r="V49" s="1257"/>
      <c r="W49" s="1308"/>
      <c r="X49" s="1257"/>
      <c r="Y49" s="1308"/>
      <c r="Z49" s="1257"/>
      <c r="AA49" s="1308"/>
      <c r="AB49" s="1259">
        <f>SUM('한양도성타임머신 WBS'!$AK$48)/SUM('한양도성타임머신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0.14285714285714285</v>
      </c>
      <c r="AC49" s="1260">
        <f>SUM('한양도성타임머신 WBS'!$AL$48)/SUM('한양도성타임머신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0.14285714285714285</v>
      </c>
      <c r="AD49" s="1259">
        <f>SUM('한양도성타임머신 WBS'!$AK$48,'한양도성타임머신 WBS'!$AM$48)/SUM('한양도성타임머신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0.2857142857142857</v>
      </c>
      <c r="AE49" s="1260">
        <f>SUM('한양도성타임머신 WBS'!$AL$48,'한양도성타임머신 WBS'!$AN$48)/SUM('한양도성타임머신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0.2857142857142857</v>
      </c>
      <c r="AF49" s="1259">
        <f>SUM('한양도성타임머신 WBS'!$AK$48,'한양도성타임머신 WBS'!$AM$48,'한양도성타임머신 WBS'!$AO$48)/SUM('한양도성타임머신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0.42857142857142855</v>
      </c>
      <c r="AG49" s="1260">
        <f>SUM('한양도성타임머신 WBS'!$AL$48,'한양도성타임머신 WBS'!$AN$48,'한양도성타임머신 WBS'!$AP$48)/SUM('한양도성타임머신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0.2857142857142857</v>
      </c>
      <c r="AH49" s="1259">
        <f>SUM('한양도성타임머신 WBS'!$AK$48,'한양도성타임머신 WBS'!$AM$48,'한양도성타임머신 WBS'!$AO$48,'한양도성타임머신 WBS'!$AQ$48)/SUM('한양도성타임머신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0.5714285714285714</v>
      </c>
      <c r="AI49" s="1260">
        <f>SUM('한양도성타임머신 WBS'!$AL$48,'한양도성타임머신 WBS'!$AN$48,'한양도성타임머신 WBS'!$AP$48,'한양도성타임머신 WBS'!$AR$48)/SUM('한양도성타임머신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0.2857142857142857</v>
      </c>
      <c r="AJ49" s="1259">
        <f>SUM('한양도성타임머신 WBS'!$AK$48,'한양도성타임머신 WBS'!$AM$48,'한양도성타임머신 WBS'!$AO$48,'한양도성타임머신 WBS'!$AQ$48,'한양도성타임머신 WBS'!$AS$48)/SUM('한양도성타임머신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0.7142857142857143</v>
      </c>
      <c r="AK49" s="1260">
        <f>SUM('한양도성타임머신 WBS'!$AL$48,'한양도성타임머신 WBS'!$AN$48,'한양도성타임머신 WBS'!$AP$48,'한양도성타임머신 WBS'!$AR$48,'한양도성타임머신 WBS'!$AT$48)/SUM('한양도성타임머신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0.2857142857142857</v>
      </c>
      <c r="AL49" s="1259">
        <f>SUM('한양도성타임머신 WBS'!$AK$48,'한양도성타임머신 WBS'!$AM$48,'한양도성타임머신 WBS'!$AO$48,'한양도성타임머신 WBS'!$AQ$48,'한양도성타임머신 WBS'!$AS$48,'한양도성타임머신 WBS'!$AU$48)/SUM('한양도성타임머신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0.8571428571428571</v>
      </c>
      <c r="AM49" s="1260">
        <f>SUM('한양도성타임머신 WBS'!$AL$48,'한양도성타임머신 WBS'!$AN$48,'한양도성타임머신 WBS'!$AP$48,'한양도성타임머신 WBS'!$AR$48,'한양도성타임머신 WBS'!$AT$48,'한양도성타임머신 WBS'!$AV$48)/SUM('한양도성타임머신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0.2857142857142857</v>
      </c>
      <c r="AN49" s="1319">
        <f>SUM('한양도성타임머신 WBS'!$AK$48,'한양도성타임머신 WBS'!$AM$48,'한양도성타임머신 WBS'!$AO$48,'한양도성타임머신 WBS'!$AQ$48,'한양도성타임머신 WBS'!$AS$48,'한양도성타임머신 WBS'!$AU$48,'한양도성타임머신 WBS'!$AW$48)/SUM('한양도성타임머신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1</v>
      </c>
      <c r="AO49" s="1260">
        <f>SUM('한양도성타임머신 WBS'!$AL$48,'한양도성타임머신 WBS'!$AN$48,'한양도성타임머신 WBS'!$AP$48,'한양도성타임머신 WBS'!$AR$48,'한양도성타임머신 WBS'!$AT$48,'한양도성타임머신 WBS'!$AV$48,'한양도성타임머신 WBS'!$AX$48)/SUM('한양도성타임머신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0.2857142857142857</v>
      </c>
      <c r="AP49" s="1261">
        <f>SUM('한양도성타임머신 WBS'!$AK$48,'한양도성타임머신 WBS'!$AM$48,'한양도성타임머신 WBS'!$AO$48,'한양도성타임머신 WBS'!$AQ$48,'한양도성타임머신 WBS'!$AS$48,'한양도성타임머신 WBS'!$AU$48,'한양도성타임머신 WBS'!$AW$48)/SUM('한양도성타임머신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1</v>
      </c>
      <c r="AQ49" s="1323">
        <f>SUM('한양도성타임머신 WBS'!$AL$48,'한양도성타임머신 WBS'!$AN$48,'한양도성타임머신 WBS'!$AP$48,'한양도성타임머신 WBS'!$AR$48,'한양도성타임머신 WBS'!$AT$48,'한양도성타임머신 WBS'!$AV$48,'한양도성타임머신 WBS'!$AX$48,'한양도성타임머신 WBS'!$AZ$48)/SUM('한양도성타임머신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0.2857142857142857</v>
      </c>
      <c r="AR49" s="1261">
        <f>SUM('한양도성타임머신 WBS'!$AK$48,'한양도성타임머신 WBS'!$AM$48,'한양도성타임머신 WBS'!$AO$48,'한양도성타임머신 WBS'!$AQ$48,'한양도성타임머신 WBS'!$AS$48,'한양도성타임머신 WBS'!$AU$48,'한양도성타임머신 WBS'!$AW$48)/SUM('한양도성타임머신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1</v>
      </c>
      <c r="AS49" s="1323">
        <f>SUM('한양도성타임머신 WBS'!$AL$48,'한양도성타임머신 WBS'!$AN$48,'한양도성타임머신 WBS'!$AP$48,'한양도성타임머신 WBS'!$AR$48,'한양도성타임머신 WBS'!$AT$48,'한양도성타임머신 WBS'!$AV$48,'한양도성타임머신 WBS'!$AX$48,'한양도성타임머신 WBS'!$AZ$48,'한양도성타임머신 WBS'!$BB$48)/SUM('한양도성타임머신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0.2857142857142857</v>
      </c>
      <c r="AT49" s="1261">
        <f>SUM('한양도성타임머신 WBS'!$AK$48,'한양도성타임머신 WBS'!$AM$48,'한양도성타임머신 WBS'!$AO$48,'한양도성타임머신 WBS'!$AQ$48,'한양도성타임머신 WBS'!$AS$48,'한양도성타임머신 WBS'!$AU$48,'한양도성타임머신 WBS'!$AW$48)/SUM('한양도성타임머신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1</v>
      </c>
      <c r="AU49" s="1323">
        <f>SUM('한양도성타임머신 WBS'!$AL$48,'한양도성타임머신 WBS'!$AN$48,'한양도성타임머신 WBS'!$AP$48,'한양도성타임머신 WBS'!$AR$48,'한양도성타임머신 WBS'!$AT$48,'한양도성타임머신 WBS'!$AV$48,'한양도성타임머신 WBS'!$AX$48,'한양도성타임머신 WBS'!$AZ$48,'한양도성타임머신 WBS'!$BB$48,'한양도성타임머신 WBS'!$BD$48)/SUM('한양도성타임머신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0.2857142857142857</v>
      </c>
      <c r="AV49" s="1261">
        <f>SUM('한양도성타임머신 WBS'!$AK$48,'한양도성타임머신 WBS'!$AM$48,'한양도성타임머신 WBS'!$AO$48,'한양도성타임머신 WBS'!$AQ$48,'한양도성타임머신 WBS'!$AS$48,'한양도성타임머신 WBS'!$AU$48,'한양도성타임머신 WBS'!$AW$48)/SUM('한양도성타임머신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1</v>
      </c>
      <c r="AW49" s="1323">
        <f>SUM('한양도성타임머신 WBS'!$AL$48,'한양도성타임머신 WBS'!$AN$48,'한양도성타임머신 WBS'!$AP$48,'한양도성타임머신 WBS'!$AR$48,'한양도성타임머신 WBS'!$AT$48,'한양도성타임머신 WBS'!$AV$48,'한양도성타임머신 WBS'!$AX$48,'한양도성타임머신 WBS'!$AZ$48,'한양도성타임머신 WBS'!$BB$48,'한양도성타임머신 WBS'!$BD$48,'한양도성타임머신 WBS'!$BF$48)/SUM('한양도성타임머신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0.2857142857142857</v>
      </c>
      <c r="AX49" s="1261">
        <f>SUM('한양도성타임머신 WBS'!$AK$48,'한양도성타임머신 WBS'!$AM$48,'한양도성타임머신 WBS'!$AO$48,'한양도성타임머신 WBS'!$AQ$48,'한양도성타임머신 WBS'!$AS$48,'한양도성타임머신 WBS'!$AU$48,'한양도성타임머신 WBS'!$AW$48)/SUM('한양도성타임머신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1</v>
      </c>
      <c r="AY49" s="1309">
        <f>SUM(AW49)</f>
        <v>0.2857142857142857</v>
      </c>
      <c r="AZ49" s="1261">
        <f>SUM('한양도성타임머신 WBS'!$AK$48,'한양도성타임머신 WBS'!$AM$48,'한양도성타임머신 WBS'!$AO$48,'한양도성타임머신 WBS'!$AQ$48,'한양도성타임머신 WBS'!$AS$48,'한양도성타임머신 WBS'!$AU$48,'한양도성타임머신 WBS'!$AW$48)/SUM('한양도성타임머신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1</v>
      </c>
      <c r="BA49" s="1309">
        <f>SUM(AY49)</f>
        <v>0.2857142857142857</v>
      </c>
      <c r="BB49" s="1261">
        <f>SUM('한양도성타임머신 WBS'!$AK$48,'한양도성타임머신 WBS'!$AM$48,'한양도성타임머신 WBS'!$AO$48,'한양도성타임머신 WBS'!$AQ$48,'한양도성타임머신 WBS'!$AS$48,'한양도성타임머신 WBS'!$AU$48,'한양도성타임머신 WBS'!$AW$48)/SUM('한양도성타임머신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1</v>
      </c>
      <c r="BC49" s="1309">
        <f>SUM(BA49)</f>
        <v>0.2857142857142857</v>
      </c>
      <c r="BD49" s="1261">
        <f>SUM('한양도성타임머신 WBS'!$AK$48,'한양도성타임머신 WBS'!$AM$48,'한양도성타임머신 WBS'!$AO$48,'한양도성타임머신 WBS'!$AQ$48,'한양도성타임머신 WBS'!$AS$48,'한양도성타임머신 WBS'!$AU$48,'한양도성타임머신 WBS'!$AW$48)/SUM('한양도성타임머신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1</v>
      </c>
      <c r="BE49" s="1309">
        <f>SUM(BC49)</f>
        <v>0.2857142857142857</v>
      </c>
      <c r="BF49" s="1261">
        <f>SUM('한양도성타임머신 WBS'!$AK$48,'한양도성타임머신 WBS'!$AM$48,'한양도성타임머신 WBS'!$AO$48,'한양도성타임머신 WBS'!$AQ$48,'한양도성타임머신 WBS'!$AS$48,'한양도성타임머신 WBS'!$AU$48,'한양도성타임머신 WBS'!$AW$48)/SUM('한양도성타임머신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1</v>
      </c>
      <c r="BG49" s="1309">
        <f>SUM(BE49)</f>
        <v>0.2857142857142857</v>
      </c>
      <c r="BH49" s="1261">
        <f>SUM('한양도성타임머신 WBS'!$AK$48,'한양도성타임머신 WBS'!$AM$48,'한양도성타임머신 WBS'!$AO$48,'한양도성타임머신 WBS'!$AQ$48,'한양도성타임머신 WBS'!$AS$48,'한양도성타임머신 WBS'!$AU$48,'한양도성타임머신 WBS'!$AW$48)/SUM('한양도성타임머신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1</v>
      </c>
      <c r="BI49" s="1309">
        <f>SUM(BG49)</f>
        <v>0.2857142857142857</v>
      </c>
      <c r="BJ49" s="1261">
        <f>SUM('한양도성타임머신 WBS'!$AK$48,'한양도성타임머신 WBS'!$AM$48,'한양도성타임머신 WBS'!$AO$48,'한양도성타임머신 WBS'!$AQ$48,'한양도성타임머신 WBS'!$AS$48,'한양도성타임머신 WBS'!$AU$48,'한양도성타임머신 WBS'!$AW$48)/SUM('한양도성타임머신 WBS'!$AK$48,'한양도성타임머신 WBS'!$AM$48,'한양도성타임머신 WBS'!$AO$48,'한양도성타임머신 WBS'!$AQ$48,'한양도성타임머신 WBS'!$AS$48,'한양도성타임머신 WBS'!$AU$48,'한양도성타임머신 WBS'!$AW$48)</f>
        <v>1</v>
      </c>
      <c r="BK49" s="1309">
        <f>SUM(BI49)</f>
        <v>0.2857142857142857</v>
      </c>
      <c r="BL49" s="1257"/>
      <c r="BM49" s="1308"/>
      <c r="BN49" s="1257"/>
      <c r="BO49" s="1308"/>
    </row>
    <row r="50" spans="1:67" ht="22" customHeight="1" x14ac:dyDescent="0.25">
      <c r="A50" s="1253"/>
      <c r="B50" s="1264"/>
      <c r="C50" s="1264"/>
      <c r="D50" s="1264" t="s">
        <v>343</v>
      </c>
      <c r="E50" s="1265"/>
      <c r="F50" s="1257"/>
      <c r="G50" s="1308"/>
      <c r="H50" s="1257"/>
      <c r="I50" s="1308"/>
      <c r="J50" s="1257"/>
      <c r="K50" s="1308"/>
      <c r="L50" s="1257"/>
      <c r="M50" s="1308"/>
      <c r="N50" s="1257"/>
      <c r="O50" s="1308"/>
      <c r="P50" s="1257"/>
      <c r="Q50" s="1308"/>
      <c r="R50" s="1259">
        <f>SUM('한양도성타임머신 WBS'!$AA$49)/SUM('한양도성타임머신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0.1111111111111111</v>
      </c>
      <c r="S50" s="1260">
        <f>SUM('한양도성타임머신 WBS'!$AB$49)/SUM('한양도성타임머신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0.1111111111111111</v>
      </c>
      <c r="T50" s="1261">
        <f>SUM(R50)</f>
        <v>0.1111111111111111</v>
      </c>
      <c r="U50" s="1324">
        <f>SUM('한양도성타임머신 WBS'!$AB$49,'한양도성타임머신 WBS'!$AD$49)/SUM('한양도성타임머신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0.1111111111111111</v>
      </c>
      <c r="V50" s="1259">
        <f>SUM('한양도성타임머신 WBS'!$AA$49,'한양도성타임머신 WBS'!$AE$49)/SUM('한양도성타임머신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0.22222222222222221</v>
      </c>
      <c r="W50" s="1260">
        <f>SUM('한양도성타임머신 WBS'!$AB$49,'한양도성타임머신 WBS'!$AD$49,'한양도성타임머신 WBS'!$AF$49)/SUM('한양도성타임머신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0.22222222222222221</v>
      </c>
      <c r="X50" s="1261">
        <f>SUM(V50)</f>
        <v>0.22222222222222221</v>
      </c>
      <c r="Y50" s="1324">
        <f>SUM('한양도성타임머신 WBS'!$AB$49,'한양도성타임머신 WBS'!$AD$49,'한양도성타임머신 WBS'!$AF$49,'한양도성타임머신 WBS'!$AH$49)/SUM('한양도성타임머신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0.22222222222222221</v>
      </c>
      <c r="Z50" s="1259">
        <f>SUM('한양도성타임머신 WBS'!$AA$49,'한양도성타임머신 WBS'!$AE$49,'한양도성타임머신 WBS'!$AI$49)/SUM('한양도성타임머신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0.33333333333333331</v>
      </c>
      <c r="AA50" s="1260">
        <f>SUM('한양도성타임머신 WBS'!$AB$49,'한양도성타임머신 WBS'!$AD$49,'한양도성타임머신 WBS'!$AF$49,'한양도성타임머신 WBS'!$AH$49,'한양도성타임머신 WBS'!$AJ$49)/SUM('한양도성타임머신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0.33333333333333331</v>
      </c>
      <c r="AB50" s="1261">
        <f>SUM(Z50)</f>
        <v>0.33333333333333331</v>
      </c>
      <c r="AC50" s="1324">
        <f>SUM('한양도성타임머신 WBS'!$AB$49,'한양도성타임머신 WBS'!$AD$49,'한양도성타임머신 WBS'!$AF$49,'한양도성타임머신 WBS'!$AH$49,'한양도성타임머신 WBS'!$AJ$49,'한양도성타임머신 WBS'!$AL$49)/SUM('한양도성타임머신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0.33333333333333331</v>
      </c>
      <c r="AD50" s="1259">
        <f>SUM('한양도성타임머신 WBS'!$AA$49,'한양도성타임머신 WBS'!$AE$49,'한양도성타임머신 WBS'!$AI$49,'한양도성타임머신 WBS'!$AM$49)/SUM('한양도성타임머신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0.44444444444444442</v>
      </c>
      <c r="AE50" s="1260">
        <f>SUM('한양도성타임머신 WBS'!$AB$49,'한양도성타임머신 WBS'!$AD$49,'한양도성타임머신 WBS'!$AF$49,'한양도성타임머신 WBS'!$AH$49,'한양도성타임머신 WBS'!$AJ$49,'한양도성타임머신 WBS'!$AL$49,'한양도성타임머신 WBS'!$AN$49)/SUM('한양도성타임머신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0.44444444444444442</v>
      </c>
      <c r="AF50" s="1261">
        <f>SUM(AD50)</f>
        <v>0.44444444444444442</v>
      </c>
      <c r="AG50" s="1324">
        <f>SUM('한양도성타임머신 WBS'!$AB$49,'한양도성타임머신 WBS'!$AD$49,'한양도성타임머신 WBS'!$AF$49,'한양도성타임머신 WBS'!$AH$49,'한양도성타임머신 WBS'!$AJ$49,'한양도성타임머신 WBS'!$AL$49,'한양도성타임머신 WBS'!$AN$49,'한양도성타임머신 WBS'!$AP$49)/SUM('한양도성타임머신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0.44444444444444442</v>
      </c>
      <c r="AH50" s="1259">
        <f>SUM('한양도성타임머신 WBS'!$AA$49,'한양도성타임머신 WBS'!$AE$49,'한양도성타임머신 WBS'!$AI$49,'한양도성타임머신 WBS'!$AM$49,'한양도성타임머신 WBS'!$AQ$49)/SUM('한양도성타임머신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0.55555555555555558</v>
      </c>
      <c r="AI50" s="1260">
        <f>SUM('한양도성타임머신 WBS'!$AB$49,'한양도성타임머신 WBS'!$AD$49,'한양도성타임머신 WBS'!$AF$49,'한양도성타임머신 WBS'!$AH$49,'한양도성타임머신 WBS'!$AJ$49,'한양도성타임머신 WBS'!$AL$49,'한양도성타임머신 WBS'!$AN$49,'한양도성타임머신 WBS'!$AP$49,'한양도성타임머신 WBS'!$AR$49)/SUM('한양도성타임머신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0.44444444444444442</v>
      </c>
      <c r="AJ50" s="1261">
        <f>SUM(AH50)</f>
        <v>0.55555555555555558</v>
      </c>
      <c r="AK50" s="1324">
        <f>SUM('한양도성타임머신 WBS'!$AB$49,'한양도성타임머신 WBS'!$AD$49,'한양도성타임머신 WBS'!$AF$49,'한양도성타임머신 WBS'!$AH$49,'한양도성타임머신 WBS'!$AJ$49,'한양도성타임머신 WBS'!$AL$49,'한양도성타임머신 WBS'!$AN$49,'한양도성타임머신 WBS'!$AP$49,'한양도성타임머신 WBS'!$AR$49,'한양도성타임머신 WBS'!$AT$49)/SUM('한양도성타임머신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0.44444444444444442</v>
      </c>
      <c r="AL50" s="1259">
        <f>SUM('한양도성타임머신 WBS'!$AA$49,'한양도성타임머신 WBS'!$AE$49,'한양도성타임머신 WBS'!$AI$49,'한양도성타임머신 WBS'!$AM$49,'한양도성타임머신 WBS'!$AQ$49,'한양도성타임머신 WBS'!$AU$49)/SUM('한양도성타임머신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0.66666666666666663</v>
      </c>
      <c r="AM50" s="1260">
        <f>SUM('한양도성타임머신 WBS'!$AB$49,'한양도성타임머신 WBS'!$AD$49,'한양도성타임머신 WBS'!$AF$49,'한양도성타임머신 WBS'!$AH$49,'한양도성타임머신 WBS'!$AJ$49,'한양도성타임머신 WBS'!$AL$49,'한양도성타임머신 WBS'!$AN$49,'한양도성타임머신 WBS'!$AP$49,'한양도성타임머신 WBS'!$AR$49,'한양도성타임머신 WBS'!$AT$49,'한양도성타임머신 WBS'!$AV$49)/SUM('한양도성타임머신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0.44444444444444442</v>
      </c>
      <c r="AN50" s="1261">
        <f>SUM(AL50)</f>
        <v>0.66666666666666663</v>
      </c>
      <c r="AO50" s="1324">
        <f>SUM('한양도성타임머신 WBS'!$AB$49,'한양도성타임머신 WBS'!$AD$49,'한양도성타임머신 WBS'!$AF$49,'한양도성타임머신 WBS'!$AH$49,'한양도성타임머신 WBS'!$AJ$49,'한양도성타임머신 WBS'!$AL$49,'한양도성타임머신 WBS'!$AN$49,'한양도성타임머신 WBS'!$AP$49,'한양도성타임머신 WBS'!$AR$49,'한양도성타임머신 WBS'!$AT$49,'한양도성타임머신 WBS'!$AV$49,'한양도성타임머신 WBS'!$AX$49)/SUM('한양도성타임머신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0.44444444444444442</v>
      </c>
      <c r="AP50" s="1259">
        <f>SUM('한양도성타임머신 WBS'!$AA$49,'한양도성타임머신 WBS'!$AE$49,'한양도성타임머신 WBS'!$AI$49,'한양도성타임머신 WBS'!$AM$49,'한양도성타임머신 WBS'!$AQ$49,'한양도성타임머신 WBS'!$AU$49,'한양도성타임머신 WBS'!$AY$49)/SUM('한양도성타임머신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0.77777777777777779</v>
      </c>
      <c r="AQ50" s="1260">
        <f>SUM('한양도성타임머신 WBS'!$AB$49,'한양도성타임머신 WBS'!$AD$49,'한양도성타임머신 WBS'!$AF$49,'한양도성타임머신 WBS'!$AH$49,'한양도성타임머신 WBS'!$AJ$49,'한양도성타임머신 WBS'!$AL$49,'한양도성타임머신 WBS'!$AN$49,'한양도성타임머신 WBS'!$AP$49,'한양도성타임머신 WBS'!$AR$49,'한양도성타임머신 WBS'!$AT$49,'한양도성타임머신 WBS'!$AV$49,'한양도성타임머신 WBS'!$AX$49,'한양도성타임머신 WBS'!$AZ$49)/SUM('한양도성타임머신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0.44444444444444442</v>
      </c>
      <c r="AR50" s="1261">
        <f>SUM(AP50)</f>
        <v>0.77777777777777779</v>
      </c>
      <c r="AS50" s="1324">
        <f>SUM('한양도성타임머신 WBS'!$AB$49,'한양도성타임머신 WBS'!$AD$49,'한양도성타임머신 WBS'!$AF$49,'한양도성타임머신 WBS'!$AH$49,'한양도성타임머신 WBS'!$AJ$49,'한양도성타임머신 WBS'!$AL$49,'한양도성타임머신 WBS'!$AN$49,'한양도성타임머신 WBS'!$AP$49,'한양도성타임머신 WBS'!$AR$49,'한양도성타임머신 WBS'!$AT$49,'한양도성타임머신 WBS'!$AV$49,'한양도성타임머신 WBS'!$AX$49,'한양도성타임머신 WBS'!$AZ$49,'한양도성타임머신 WBS'!$BB$49)/SUM('한양도성타임머신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0.44444444444444442</v>
      </c>
      <c r="AT50" s="1259">
        <f>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0.88888888888888884</v>
      </c>
      <c r="AU50" s="1260">
        <f>SUM('한양도성타임머신 WBS'!$AB$49,'한양도성타임머신 WBS'!$AD$49,'한양도성타임머신 WBS'!$AF$49,'한양도성타임머신 WBS'!$AH$49,'한양도성타임머신 WBS'!$AJ$49,'한양도성타임머신 WBS'!$AL$49,'한양도성타임머신 WBS'!$AN$49,'한양도성타임머신 WBS'!$AP$49,'한양도성타임머신 WBS'!$AR$49,'한양도성타임머신 WBS'!$AT$49,'한양도성타임머신 WBS'!$AV$49,'한양도성타임머신 WBS'!$AX$49,'한양도성타임머신 WBS'!$AZ$49,'한양도성타임머신 WBS'!$BB$49,'한양도성타임머신 WBS'!$BD$49)/SUM('한양도성타임머신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0.44444444444444442</v>
      </c>
      <c r="AV50" s="1261">
        <f>SUM(AT50)</f>
        <v>0.88888888888888884</v>
      </c>
      <c r="AW50" s="1324">
        <f>SUM('한양도성타임머신 WBS'!$AB$49,'한양도성타임머신 WBS'!$AD$49,'한양도성타임머신 WBS'!$AF$49,'한양도성타임머신 WBS'!$AH$49,'한양도성타임머신 WBS'!$AJ$49,'한양도성타임머신 WBS'!$AL$49,'한양도성타임머신 WBS'!$AN$49,'한양도성타임머신 WBS'!$AP$49,'한양도성타임머신 WBS'!$AR$49,'한양도성타임머신 WBS'!$AT$49,'한양도성타임머신 WBS'!$AV$49,'한양도성타임머신 WBS'!$AX$49,'한양도성타임머신 WBS'!$AZ$49,'한양도성타임머신 WBS'!$BB$49,'한양도성타임머신 WBS'!$BD$49,'한양도성타임머신 WBS'!$BF$49)/SUM('한양도성타임머신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0.44444444444444442</v>
      </c>
      <c r="AX50" s="1259">
        <f>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1</v>
      </c>
      <c r="AY50" s="1260">
        <f>SUM('한양도성타임머신 WBS'!$AB$49,'한양도성타임머신 WBS'!$AD$49,'한양도성타임머신 WBS'!$AF$49,'한양도성타임머신 WBS'!$AH$49,'한양도성타임머신 WBS'!$AJ$49,'한양도성타임머신 WBS'!$AL$49,'한양도성타임머신 WBS'!$AN$49,'한양도성타임머신 WBS'!$AP$49,'한양도성타임머신 WBS'!$AR$49,'한양도성타임머신 WBS'!$AT$49,'한양도성타임머신 WBS'!$AV$49,'한양도성타임머신 WBS'!$AX$49,'한양도성타임머신 WBS'!$AZ$49,'한양도성타임머신 WBS'!$BB$49,'한양도성타임머신 WBS'!$BD$49,'한양도성타임머신 WBS'!$BF$49,'한양도성타임머신 WBS'!$BH$49)/SUM('한양도성타임머신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0.44444444444444442</v>
      </c>
      <c r="AZ50" s="1261">
        <f>SUM(AX50)</f>
        <v>1</v>
      </c>
      <c r="BA50" s="1323">
        <f>SUM('한양도성타임머신 WBS'!$AB$49,'한양도성타임머신 WBS'!$AD$49,'한양도성타임머신 WBS'!$AF$49,'한양도성타임머신 WBS'!$AH$49,'한양도성타임머신 WBS'!$AJ$49,'한양도성타임머신 WBS'!$AL$49,'한양도성타임머신 WBS'!$AN$49,'한양도성타임머신 WBS'!$AP$49,'한양도성타임머신 WBS'!$AR$49,'한양도성타임머신 WBS'!$AT$49,'한양도성타임머신 WBS'!$AV$49,'한양도성타임머신 WBS'!$AX$49,'한양도성타임머신 WBS'!$AZ$49,'한양도성타임머신 WBS'!$BB$49,'한양도성타임머신 WBS'!$BD$49,'한양도성타임머신 WBS'!$BF$49,'한양도성타임머신 WBS'!$BH$49,'한양도성타임머신 WBS'!$BJ$49)/SUM('한양도성타임머신 WBS'!$AA$49,'한양도성타임머신 WBS'!$AE$49,'한양도성타임머신 WBS'!$AI$49,'한양도성타임머신 WBS'!$AM$49,'한양도성타임머신 WBS'!$AQ$49,'한양도성타임머신 WBS'!$AU$49,'한양도성타임머신 WBS'!$AY$49,'한양도성타임머신 WBS'!$BC$49,'한양도성타임머신 WBS'!$BG$49)</f>
        <v>0.44444444444444442</v>
      </c>
      <c r="BB50" s="1261">
        <f>SUM(AZ50)</f>
        <v>1</v>
      </c>
      <c r="BC50" s="1309">
        <f>SUM(BA50)</f>
        <v>0.44444444444444442</v>
      </c>
      <c r="BD50" s="1261">
        <f t="shared" ref="BD50:BH50" si="65">SUM(BB50)</f>
        <v>1</v>
      </c>
      <c r="BE50" s="1309">
        <f t="shared" si="65"/>
        <v>0.44444444444444442</v>
      </c>
      <c r="BF50" s="1261">
        <f t="shared" si="65"/>
        <v>1</v>
      </c>
      <c r="BG50" s="1309">
        <f t="shared" si="65"/>
        <v>0.44444444444444442</v>
      </c>
      <c r="BH50" s="1261">
        <f t="shared" si="65"/>
        <v>1</v>
      </c>
      <c r="BI50" s="1309">
        <f>SUM(BG50)</f>
        <v>0.44444444444444442</v>
      </c>
      <c r="BJ50" s="1261">
        <f t="shared" ref="BJ50" si="66">SUM(BH50)</f>
        <v>1</v>
      </c>
      <c r="BK50" s="1309">
        <f>SUM(BI50)</f>
        <v>0.44444444444444442</v>
      </c>
      <c r="BL50" s="1325"/>
      <c r="BM50" s="1326"/>
      <c r="BN50" s="1325"/>
      <c r="BO50" s="1326"/>
    </row>
    <row r="51" spans="1:67" ht="22" customHeight="1" x14ac:dyDescent="0.25">
      <c r="A51" s="1253"/>
      <c r="B51" s="1305"/>
      <c r="C51" s="1305" t="s">
        <v>344</v>
      </c>
      <c r="D51" s="1305"/>
      <c r="E51" s="1327"/>
      <c r="F51" s="1322">
        <f>SUM(F52:F53)/2</f>
        <v>0</v>
      </c>
      <c r="G51" s="1307">
        <f>SUM(G52:G53)/2</f>
        <v>0</v>
      </c>
      <c r="H51" s="1322">
        <f t="shared" ref="H51:BO51" si="67">SUM(H52:H53)/2</f>
        <v>0</v>
      </c>
      <c r="I51" s="1307">
        <f t="shared" si="67"/>
        <v>0</v>
      </c>
      <c r="J51" s="1322">
        <f t="shared" si="67"/>
        <v>0</v>
      </c>
      <c r="K51" s="1307">
        <f t="shared" si="67"/>
        <v>0</v>
      </c>
      <c r="L51" s="1322">
        <f t="shared" si="67"/>
        <v>0</v>
      </c>
      <c r="M51" s="1307">
        <f t="shared" si="67"/>
        <v>0</v>
      </c>
      <c r="N51" s="1322">
        <f t="shared" si="67"/>
        <v>0</v>
      </c>
      <c r="O51" s="1307">
        <f t="shared" si="67"/>
        <v>0</v>
      </c>
      <c r="P51" s="1322">
        <f t="shared" si="67"/>
        <v>0</v>
      </c>
      <c r="Q51" s="1307">
        <f t="shared" si="67"/>
        <v>0</v>
      </c>
      <c r="R51" s="1322">
        <f t="shared" si="67"/>
        <v>0</v>
      </c>
      <c r="S51" s="1307">
        <f t="shared" si="67"/>
        <v>0</v>
      </c>
      <c r="T51" s="1322">
        <f t="shared" si="67"/>
        <v>0</v>
      </c>
      <c r="U51" s="1307">
        <f t="shared" si="67"/>
        <v>0</v>
      </c>
      <c r="V51" s="1322">
        <f t="shared" si="67"/>
        <v>0</v>
      </c>
      <c r="W51" s="1307">
        <f t="shared" si="67"/>
        <v>0</v>
      </c>
      <c r="X51" s="1322">
        <f t="shared" si="67"/>
        <v>5.8823529411764705E-2</v>
      </c>
      <c r="Y51" s="1307">
        <f t="shared" si="67"/>
        <v>5.8823529411764705E-2</v>
      </c>
      <c r="Z51" s="1322">
        <f t="shared" si="67"/>
        <v>0.11764705882352941</v>
      </c>
      <c r="AA51" s="1307">
        <f t="shared" si="67"/>
        <v>0.11764705882352941</v>
      </c>
      <c r="AB51" s="1322">
        <f t="shared" si="67"/>
        <v>0.17647058823529413</v>
      </c>
      <c r="AC51" s="1307">
        <f t="shared" si="67"/>
        <v>0.17647058823529413</v>
      </c>
      <c r="AD51" s="1322">
        <f t="shared" si="67"/>
        <v>0.23529411764705882</v>
      </c>
      <c r="AE51" s="1307">
        <f t="shared" si="67"/>
        <v>0.23529411764705882</v>
      </c>
      <c r="AF51" s="1322">
        <f t="shared" si="67"/>
        <v>0.29411764705882354</v>
      </c>
      <c r="AG51" s="1307">
        <f t="shared" si="67"/>
        <v>0.23529411764705882</v>
      </c>
      <c r="AH51" s="1322">
        <f t="shared" si="67"/>
        <v>0.35294117647058826</v>
      </c>
      <c r="AI51" s="1307">
        <f t="shared" si="67"/>
        <v>0.23529411764705882</v>
      </c>
      <c r="AJ51" s="1322">
        <f t="shared" si="67"/>
        <v>0.41176470588235292</v>
      </c>
      <c r="AK51" s="1307">
        <f t="shared" si="67"/>
        <v>0.23529411764705882</v>
      </c>
      <c r="AL51" s="1322">
        <f t="shared" si="67"/>
        <v>0.47058823529411764</v>
      </c>
      <c r="AM51" s="1307">
        <f t="shared" si="67"/>
        <v>0.23529411764705882</v>
      </c>
      <c r="AN51" s="1322">
        <f t="shared" si="67"/>
        <v>0.52941176470588236</v>
      </c>
      <c r="AO51" s="1307">
        <f t="shared" si="67"/>
        <v>0.23529411764705882</v>
      </c>
      <c r="AP51" s="1322">
        <f t="shared" si="67"/>
        <v>0.58823529411764708</v>
      </c>
      <c r="AQ51" s="1307">
        <f t="shared" si="67"/>
        <v>0.23529411764705882</v>
      </c>
      <c r="AR51" s="1322">
        <f t="shared" si="67"/>
        <v>0.6470588235294118</v>
      </c>
      <c r="AS51" s="1307">
        <f t="shared" si="67"/>
        <v>0.23529411764705882</v>
      </c>
      <c r="AT51" s="1322">
        <f t="shared" si="67"/>
        <v>0.70588235294117652</v>
      </c>
      <c r="AU51" s="1307">
        <f t="shared" si="67"/>
        <v>0.23529411764705882</v>
      </c>
      <c r="AV51" s="1322">
        <f t="shared" si="67"/>
        <v>0.76470588235294112</v>
      </c>
      <c r="AW51" s="1307">
        <f t="shared" si="67"/>
        <v>0.23529411764705882</v>
      </c>
      <c r="AX51" s="1322">
        <f t="shared" si="67"/>
        <v>0.82352941176470584</v>
      </c>
      <c r="AY51" s="1307">
        <f t="shared" si="67"/>
        <v>0.23529411764705882</v>
      </c>
      <c r="AZ51" s="1322">
        <f t="shared" si="67"/>
        <v>0.88235294117647056</v>
      </c>
      <c r="BA51" s="1307">
        <f t="shared" si="67"/>
        <v>0.23529411764705882</v>
      </c>
      <c r="BB51" s="1322">
        <f t="shared" si="67"/>
        <v>0.94117647058823528</v>
      </c>
      <c r="BC51" s="1307">
        <f t="shared" si="67"/>
        <v>0.23529411764705882</v>
      </c>
      <c r="BD51" s="1322">
        <f t="shared" si="67"/>
        <v>1</v>
      </c>
      <c r="BE51" s="1307">
        <f t="shared" si="67"/>
        <v>0.23529411764705882</v>
      </c>
      <c r="BF51" s="1322">
        <f t="shared" si="67"/>
        <v>1</v>
      </c>
      <c r="BG51" s="1307">
        <f t="shared" si="67"/>
        <v>0.23529411764705882</v>
      </c>
      <c r="BH51" s="1322">
        <f t="shared" si="67"/>
        <v>1</v>
      </c>
      <c r="BI51" s="1307">
        <f t="shared" si="67"/>
        <v>0.23529411764705882</v>
      </c>
      <c r="BJ51" s="1322">
        <f t="shared" si="67"/>
        <v>1</v>
      </c>
      <c r="BK51" s="1307">
        <f t="shared" si="67"/>
        <v>0.23529411764705882</v>
      </c>
      <c r="BL51" s="1322">
        <f t="shared" si="67"/>
        <v>0</v>
      </c>
      <c r="BM51" s="1307">
        <f t="shared" si="67"/>
        <v>0</v>
      </c>
      <c r="BN51" s="1322">
        <f t="shared" si="67"/>
        <v>0</v>
      </c>
      <c r="BO51" s="1307">
        <f t="shared" si="67"/>
        <v>0</v>
      </c>
    </row>
    <row r="52" spans="1:67" ht="22" customHeight="1" x14ac:dyDescent="0.45">
      <c r="A52" s="1253"/>
      <c r="B52" s="1270"/>
      <c r="C52" s="1328"/>
      <c r="D52" s="1264" t="s">
        <v>345</v>
      </c>
      <c r="E52" s="1265"/>
      <c r="F52" s="1318"/>
      <c r="G52" s="1308"/>
      <c r="H52" s="1318"/>
      <c r="I52" s="1308"/>
      <c r="J52" s="1318"/>
      <c r="K52" s="1308"/>
      <c r="L52" s="1318"/>
      <c r="M52" s="1308"/>
      <c r="N52" s="1318"/>
      <c r="O52" s="1308"/>
      <c r="P52" s="1318"/>
      <c r="Q52" s="1308"/>
      <c r="R52" s="1318"/>
      <c r="S52" s="1308"/>
      <c r="T52" s="1318"/>
      <c r="U52" s="1308"/>
      <c r="V52" s="1318"/>
      <c r="W52" s="1308"/>
      <c r="X52" s="1319">
        <f>SUM('한양도성타임머신 WBS'!$AG$51)/SUM('한양도성타임머신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5.8823529411764705E-2</v>
      </c>
      <c r="Y52" s="1260">
        <f>SUM('한양도성타임머신 WBS'!$AH$51)/SUM('한양도성타임머신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5.8823529411764705E-2</v>
      </c>
      <c r="Z52" s="1319">
        <f>SUM('한양도성타임머신 WBS'!$AG$51,'한양도성타임머신 WBS'!$AI$51)/SUM('한양도성타임머신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0.11764705882352941</v>
      </c>
      <c r="AA52" s="1260">
        <f>SUM('한양도성타임머신 WBS'!$AH$51,'한양도성타임머신 WBS'!$AJ$51)/SUM('한양도성타임머신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0.11764705882352941</v>
      </c>
      <c r="AB52" s="1319">
        <f>SUM('한양도성타임머신 WBS'!$AG$51,'한양도성타임머신 WBS'!$AI$51,'한양도성타임머신 WBS'!$AK$51)/SUM('한양도성타임머신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0.17647058823529413</v>
      </c>
      <c r="AC52" s="1260">
        <f>SUM('한양도성타임머신 WBS'!$AH$51,'한양도성타임머신 WBS'!$AJ$51,'한양도성타임머신 WBS'!$AL$51)/SUM('한양도성타임머신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0.17647058823529413</v>
      </c>
      <c r="AD52" s="1319">
        <f>SUM('한양도성타임머신 WBS'!$AG$51,'한양도성타임머신 WBS'!$AI$51,'한양도성타임머신 WBS'!$AK$51,'한양도성타임머신 WBS'!$AM$51)/SUM('한양도성타임머신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0.23529411764705882</v>
      </c>
      <c r="AE52" s="1260">
        <f>SUM('한양도성타임머신 WBS'!$AH$51,'한양도성타임머신 WBS'!$AJ$51,'한양도성타임머신 WBS'!$AL$51,'한양도성타임머신 WBS'!$AN$51)/SUM('한양도성타임머신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0.23529411764705882</v>
      </c>
      <c r="AF52" s="1319">
        <f>SUM('한양도성타임머신 WBS'!$AG$51,'한양도성타임머신 WBS'!$AI$51,'한양도성타임머신 WBS'!$AK$51,'한양도성타임머신 WBS'!$AM$51,'한양도성타임머신 WBS'!$AO$51)/SUM('한양도성타임머신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0.29411764705882354</v>
      </c>
      <c r="AG52" s="1260">
        <f>SUM('한양도성타임머신 WBS'!$AH$51,'한양도성타임머신 WBS'!$AJ$51,'한양도성타임머신 WBS'!$AL$51,'한양도성타임머신 WBS'!$AN$51,'한양도성타임머신 WBS'!$AP$51)/SUM('한양도성타임머신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0.23529411764705882</v>
      </c>
      <c r="AH52" s="1319">
        <f>SUM('한양도성타임머신 WBS'!$AG$51,'한양도성타임머신 WBS'!$AI$51,'한양도성타임머신 WBS'!$AK$51,'한양도성타임머신 WBS'!$AM$51,'한양도성타임머신 WBS'!$AO$51,'한양도성타임머신 WBS'!$AQ$51)/SUM('한양도성타임머신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0.35294117647058826</v>
      </c>
      <c r="AI52" s="1260">
        <f>SUM('한양도성타임머신 WBS'!$AH$51,'한양도성타임머신 WBS'!$AJ$51,'한양도성타임머신 WBS'!$AL$51,'한양도성타임머신 WBS'!$AN$51,'한양도성타임머신 WBS'!$AP$51,'한양도성타임머신 WBS'!$AR$51)/SUM('한양도성타임머신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0.23529411764705882</v>
      </c>
      <c r="AJ52" s="1319">
        <f>SUM('한양도성타임머신 WBS'!$AG$51,'한양도성타임머신 WBS'!$AI$51,'한양도성타임머신 WBS'!$AK$51,'한양도성타임머신 WBS'!$AM$51,'한양도성타임머신 WBS'!$AO$51,'한양도성타임머신 WBS'!$AQ$51,'한양도성타임머신 WBS'!$AS$51)/SUM('한양도성타임머신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0.41176470588235292</v>
      </c>
      <c r="AK52" s="1260">
        <f>SUM('한양도성타임머신 WBS'!$AH$51,'한양도성타임머신 WBS'!$AJ$51,'한양도성타임머신 WBS'!$AL$51,'한양도성타임머신 WBS'!$AN$51,'한양도성타임머신 WBS'!$AP$51,'한양도성타임머신 WBS'!$AR$51,'한양도성타임머신 WBS'!$AT$51)/SUM('한양도성타임머신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0.23529411764705882</v>
      </c>
      <c r="AL52" s="1319">
        <f>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0.47058823529411764</v>
      </c>
      <c r="AM52" s="1260">
        <f>SUM('한양도성타임머신 WBS'!$AH$51,'한양도성타임머신 WBS'!$AJ$51,'한양도성타임머신 WBS'!$AL$51,'한양도성타임머신 WBS'!$AN$51,'한양도성타임머신 WBS'!$AP$51,'한양도성타임머신 WBS'!$AR$51,'한양도성타임머신 WBS'!$AT$51,'한양도성타임머신 WBS'!$AV$51)/SUM('한양도성타임머신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0.23529411764705882</v>
      </c>
      <c r="AN52" s="1319">
        <f>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0.52941176470588236</v>
      </c>
      <c r="AO52" s="1260">
        <f>SUM('한양도성타임머신 WBS'!$AH$51,'한양도성타임머신 WBS'!$AJ$51,'한양도성타임머신 WBS'!$AL$51,'한양도성타임머신 WBS'!$AN$51,'한양도성타임머신 WBS'!$AP$51,'한양도성타임머신 WBS'!$AR$51,'한양도성타임머신 WBS'!$AT$51,'한양도성타임머신 WBS'!$AV$51,'한양도성타임머신 WBS'!$AX$51)/SUM('한양도성타임머신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0.23529411764705882</v>
      </c>
      <c r="AP52" s="1319">
        <f>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0.58823529411764708</v>
      </c>
      <c r="AQ52" s="1260">
        <f>SUM('한양도성타임머신 WBS'!$AH$51,'한양도성타임머신 WBS'!$AJ$51,'한양도성타임머신 WBS'!$AL$51,'한양도성타임머신 WBS'!$AN$51,'한양도성타임머신 WBS'!$AP$51,'한양도성타임머신 WBS'!$AR$51,'한양도성타임머신 WBS'!$AT$51,'한양도성타임머신 WBS'!$AV$51,'한양도성타임머신 WBS'!$AX$51,'한양도성타임머신 WBS'!$AZ$51)/SUM('한양도성타임머신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0.23529411764705882</v>
      </c>
      <c r="AR52" s="1319">
        <f>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0.6470588235294118</v>
      </c>
      <c r="AS52" s="1260">
        <f>SUM('한양도성타임머신 WBS'!$AH$51,'한양도성타임머신 WBS'!$AJ$51,'한양도성타임머신 WBS'!$AL$51,'한양도성타임머신 WBS'!$AN$51,'한양도성타임머신 WBS'!$AP$51,'한양도성타임머신 WBS'!$AR$51,'한양도성타임머신 WBS'!$AT$51,'한양도성타임머신 WBS'!$AV$51,'한양도성타임머신 WBS'!$AX$51,'한양도성타임머신 WBS'!$AZ$51,'한양도성타임머신 WBS'!$BB$51)/SUM('한양도성타임머신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0.23529411764705882</v>
      </c>
      <c r="AT52" s="1319">
        <f>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0.70588235294117652</v>
      </c>
      <c r="AU52" s="1260">
        <f>SUM('한양도성타임머신 WBS'!$AH$51,'한양도성타임머신 WBS'!$AJ$51,'한양도성타임머신 WBS'!$AL$51,'한양도성타임머신 WBS'!$AN$51,'한양도성타임머신 WBS'!$AP$51,'한양도성타임머신 WBS'!$AR$51,'한양도성타임머신 WBS'!$AT$51,'한양도성타임머신 WBS'!$AV$51,'한양도성타임머신 WBS'!$AX$51,'한양도성타임머신 WBS'!$AZ$51,'한양도성타임머신 WBS'!$BB$51,'한양도성타임머신 WBS'!$BD$51)/SUM('한양도성타임머신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0.23529411764705882</v>
      </c>
      <c r="AV52" s="1319">
        <f>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0.76470588235294112</v>
      </c>
      <c r="AW52" s="1260">
        <f>SUM('한양도성타임머신 WBS'!$AH$51,'한양도성타임머신 WBS'!$AJ$51,'한양도성타임머신 WBS'!$AL$51,'한양도성타임머신 WBS'!$AN$51,'한양도성타임머신 WBS'!$AP$51,'한양도성타임머신 WBS'!$AR$51,'한양도성타임머신 WBS'!$AT$51,'한양도성타임머신 WBS'!$AV$51,'한양도성타임머신 WBS'!$AX$51,'한양도성타임머신 WBS'!$AZ$51,'한양도성타임머신 WBS'!$BB$51,'한양도성타임머신 WBS'!$BD$51,'한양도성타임머신 WBS'!$BF$51)/SUM('한양도성타임머신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0.23529411764705882</v>
      </c>
      <c r="AX52" s="1319">
        <f>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0.82352941176470584</v>
      </c>
      <c r="AY52" s="1260">
        <f>SUM('한양도성타임머신 WBS'!$AH$51,'한양도성타임머신 WBS'!$AJ$51,'한양도성타임머신 WBS'!$AL$51,'한양도성타임머신 WBS'!$AN$51,'한양도성타임머신 WBS'!$AP$51,'한양도성타임머신 WBS'!$AR$51,'한양도성타임머신 WBS'!$AT$51,'한양도성타임머신 WBS'!$AV$51,'한양도성타임머신 WBS'!$AX$51,'한양도성타임머신 WBS'!$AZ$51,'한양도성타임머신 WBS'!$BB$51,'한양도성타임머신 WBS'!$BD$51,'한양도성타임머신 WBS'!$BF$51,'한양도성타임머신 WBS'!$BH$51)/SUM('한양도성타임머신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0.23529411764705882</v>
      </c>
      <c r="AZ52" s="1319">
        <f>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0.88235294117647056</v>
      </c>
      <c r="BA52" s="1260">
        <f>SUM('한양도성타임머신 WBS'!$AH$51,'한양도성타임머신 WBS'!$AJ$51,'한양도성타임머신 WBS'!$AL$51,'한양도성타임머신 WBS'!$AN$51,'한양도성타임머신 WBS'!$AP$51,'한양도성타임머신 WBS'!$AR$51,'한양도성타임머신 WBS'!$AT$51,'한양도성타임머신 WBS'!$AV$51,'한양도성타임머신 WBS'!$AX$51,'한양도성타임머신 WBS'!$AZ$51,'한양도성타임머신 WBS'!$BB$51,'한양도성타임머신 WBS'!$BD$51,'한양도성타임머신 WBS'!$BF$51,'한양도성타임머신 WBS'!$BH$51,'한양도성타임머신 WBS'!$BJ$51)/SUM('한양도성타임머신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0.23529411764705882</v>
      </c>
      <c r="BB52" s="1319">
        <f>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0.94117647058823528</v>
      </c>
      <c r="BC52" s="1260">
        <f>SUM('한양도성타임머신 WBS'!$AH$51,'한양도성타임머신 WBS'!$AJ$51,'한양도성타임머신 WBS'!$AL$51,'한양도성타임머신 WBS'!$AN$51,'한양도성타임머신 WBS'!$AP$51,'한양도성타임머신 WBS'!$AR$51,'한양도성타임머신 WBS'!$AT$51,'한양도성타임머신 WBS'!$AV$51,'한양도성타임머신 WBS'!$AX$51,'한양도성타임머신 WBS'!$AZ$51,'한양도성타임머신 WBS'!$BB$51,'한양도성타임머신 WBS'!$BD$51,'한양도성타임머신 WBS'!$BF$51,'한양도성타임머신 WBS'!$BH$51,'한양도성타임머신 WBS'!$BJ$51,'한양도성타임머신 WBS'!$BL$51)/SUM('한양도성타임머신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0.23529411764705882</v>
      </c>
      <c r="BD52" s="1319">
        <f>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1</v>
      </c>
      <c r="BE52" s="1260">
        <f>SUM('한양도성타임머신 WBS'!$AH$51,'한양도성타임머신 WBS'!$AJ$51,'한양도성타임머신 WBS'!$AL$51,'한양도성타임머신 WBS'!$AN$51,'한양도성타임머신 WBS'!$AP$51,'한양도성타임머신 WBS'!$AR$51,'한양도성타임머신 WBS'!$AT$51,'한양도성타임머신 WBS'!$AV$51,'한양도성타임머신 WBS'!$AX$51,'한양도성타임머신 WBS'!$AZ$51,'한양도성타임머신 WBS'!$BB$51,'한양도성타임머신 WBS'!$BD$51,'한양도성타임머신 WBS'!$BF$51,'한양도성타임머신 WBS'!$BH$51,'한양도성타임머신 WBS'!$BJ$51,'한양도성타임머신 WBS'!$BL$51,'한양도성타임머신 WBS'!$BN$51)/SUM('한양도성타임머신 WBS'!$AG$51,'한양도성타임머신 WBS'!$AI$51,'한양도성타임머신 WBS'!$AK$51,'한양도성타임머신 WBS'!$AM$51,'한양도성타임머신 WBS'!$AO$51,'한양도성타임머신 WBS'!$AQ$51,'한양도성타임머신 WBS'!$AS$51,'한양도성타임머신 WBS'!$AU$51,'한양도성타임머신 WBS'!$AW$51,'한양도성타임머신 WBS'!$AY$51,'한양도성타임머신 WBS'!$BA$51,'한양도성타임머신 WBS'!$BC$51,'한양도성타임머신 WBS'!$BE$51,'한양도성타임머신 WBS'!$BG$51,'한양도성타임머신 WBS'!$BI$51,'한양도성타임머신 WBS'!$BK$51,'한양도성타임머신 WBS'!$BM$51)</f>
        <v>0.23529411764705882</v>
      </c>
      <c r="BF52" s="1261">
        <f t="shared" ref="BF52:BJ54" si="68">SUM(BD52)</f>
        <v>1</v>
      </c>
      <c r="BG52" s="1309">
        <f t="shared" si="68"/>
        <v>0.23529411764705882</v>
      </c>
      <c r="BH52" s="1261">
        <f t="shared" si="68"/>
        <v>1</v>
      </c>
      <c r="BI52" s="1309">
        <f t="shared" si="68"/>
        <v>0.23529411764705882</v>
      </c>
      <c r="BJ52" s="1261">
        <f>SUM(BH52)</f>
        <v>1</v>
      </c>
      <c r="BK52" s="1309">
        <f t="shared" ref="BK52:BK53" si="69">SUM(BI52)</f>
        <v>0.23529411764705882</v>
      </c>
      <c r="BL52" s="1318"/>
      <c r="BM52" s="1308"/>
      <c r="BN52" s="1318"/>
      <c r="BO52" s="1308"/>
    </row>
    <row r="53" spans="1:67" ht="22" customHeight="1" x14ac:dyDescent="0.45">
      <c r="A53" s="1253"/>
      <c r="B53" s="1329"/>
      <c r="C53" s="1330"/>
      <c r="D53" s="1329" t="s">
        <v>346</v>
      </c>
      <c r="E53" s="1331"/>
      <c r="F53" s="1318"/>
      <c r="G53" s="1308"/>
      <c r="H53" s="1318"/>
      <c r="I53" s="1308"/>
      <c r="J53" s="1318"/>
      <c r="K53" s="1308"/>
      <c r="L53" s="1318"/>
      <c r="M53" s="1308"/>
      <c r="N53" s="1318"/>
      <c r="O53" s="1308"/>
      <c r="P53" s="1318"/>
      <c r="Q53" s="1308"/>
      <c r="R53" s="1318"/>
      <c r="S53" s="1308"/>
      <c r="T53" s="1318"/>
      <c r="U53" s="1308"/>
      <c r="V53" s="1318"/>
      <c r="W53" s="1308"/>
      <c r="X53" s="1319">
        <f>SUM('한양도성타임머신 WBS'!$AG$52)/SUM('한양도성타임머신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5.8823529411764705E-2</v>
      </c>
      <c r="Y53" s="1260">
        <f>SUM('한양도성타임머신 WBS'!$AH$52)/SUM('한양도성타임머신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5.8823529411764705E-2</v>
      </c>
      <c r="Z53" s="1319">
        <f>SUM('한양도성타임머신 WBS'!$AG$52,'한양도성타임머신 WBS'!$AI$52)/SUM('한양도성타임머신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0.11764705882352941</v>
      </c>
      <c r="AA53" s="1260">
        <f>SUM('한양도성타임머신 WBS'!$AH$52,'한양도성타임머신 WBS'!$AJ$52)/SUM('한양도성타임머신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0.11764705882352941</v>
      </c>
      <c r="AB53" s="1319">
        <f>SUM('한양도성타임머신 WBS'!$AG$52,'한양도성타임머신 WBS'!$AI$52,'한양도성타임머신 WBS'!$AK$52)/SUM('한양도성타임머신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0.17647058823529413</v>
      </c>
      <c r="AC53" s="1260">
        <f>SUM('한양도성타임머신 WBS'!$AH$52,'한양도성타임머신 WBS'!$AJ$52,'한양도성타임머신 WBS'!$AL$52)/SUM('한양도성타임머신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0.17647058823529413</v>
      </c>
      <c r="AD53" s="1319">
        <f>SUM('한양도성타임머신 WBS'!$AG$52,'한양도성타임머신 WBS'!$AI$52,'한양도성타임머신 WBS'!$AK$52,'한양도성타임머신 WBS'!$AM$52)/SUM('한양도성타임머신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0.23529411764705882</v>
      </c>
      <c r="AE53" s="1260">
        <f>SUM('한양도성타임머신 WBS'!$AH$52,'한양도성타임머신 WBS'!$AJ$52,'한양도성타임머신 WBS'!$AL$52,'한양도성타임머신 WBS'!$AN$52)/SUM('한양도성타임머신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0.23529411764705882</v>
      </c>
      <c r="AF53" s="1319">
        <f>SUM('한양도성타임머신 WBS'!$AG$52,'한양도성타임머신 WBS'!$AI$52,'한양도성타임머신 WBS'!$AK$52,'한양도성타임머신 WBS'!$AM$52,'한양도성타임머신 WBS'!$AO$52)/SUM('한양도성타임머신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0.29411764705882354</v>
      </c>
      <c r="AG53" s="1260">
        <f>SUM('한양도성타임머신 WBS'!$AH$52,'한양도성타임머신 WBS'!$AJ$52,'한양도성타임머신 WBS'!$AL$52,'한양도성타임머신 WBS'!$AN$52,'한양도성타임머신 WBS'!$AP$52)/SUM('한양도성타임머신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0.23529411764705882</v>
      </c>
      <c r="AH53" s="1319">
        <f>SUM('한양도성타임머신 WBS'!$AG$52,'한양도성타임머신 WBS'!$AI$52,'한양도성타임머신 WBS'!$AK$52,'한양도성타임머신 WBS'!$AM$52,'한양도성타임머신 WBS'!$AO$52,'한양도성타임머신 WBS'!$AQ$52)/SUM('한양도성타임머신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0.35294117647058826</v>
      </c>
      <c r="AI53" s="1260">
        <f>SUM('한양도성타임머신 WBS'!$AH$52,'한양도성타임머신 WBS'!$AJ$52,'한양도성타임머신 WBS'!$AL$52,'한양도성타임머신 WBS'!$AN$52,'한양도성타임머신 WBS'!$AP$52,'한양도성타임머신 WBS'!$AR$52)/SUM('한양도성타임머신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0.23529411764705882</v>
      </c>
      <c r="AJ53" s="1319">
        <f>SUM('한양도성타임머신 WBS'!$AG$52,'한양도성타임머신 WBS'!$AI$52,'한양도성타임머신 WBS'!$AK$52,'한양도성타임머신 WBS'!$AM$52,'한양도성타임머신 WBS'!$AO$52,'한양도성타임머신 WBS'!$AQ$52,'한양도성타임머신 WBS'!$AS$52)/SUM('한양도성타임머신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0.41176470588235292</v>
      </c>
      <c r="AK53" s="1260">
        <f>SUM('한양도성타임머신 WBS'!$AH$52,'한양도성타임머신 WBS'!$AJ$52,'한양도성타임머신 WBS'!$AL$52,'한양도성타임머신 WBS'!$AN$52,'한양도성타임머신 WBS'!$AP$52,'한양도성타임머신 WBS'!$AR$52,'한양도성타임머신 WBS'!$AT$52)/SUM('한양도성타임머신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0.23529411764705882</v>
      </c>
      <c r="AL53" s="1319">
        <f>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0.47058823529411764</v>
      </c>
      <c r="AM53" s="1260">
        <f>SUM('한양도성타임머신 WBS'!$AH$52,'한양도성타임머신 WBS'!$AJ$52,'한양도성타임머신 WBS'!$AL$52,'한양도성타임머신 WBS'!$AN$52,'한양도성타임머신 WBS'!$AP$52,'한양도성타임머신 WBS'!$AR$52,'한양도성타임머신 WBS'!$AT$52,'한양도성타임머신 WBS'!$AV$52)/SUM('한양도성타임머신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0.23529411764705882</v>
      </c>
      <c r="AN53" s="1319">
        <f>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0.52941176470588236</v>
      </c>
      <c r="AO53" s="1260">
        <f>SUM('한양도성타임머신 WBS'!$AH$52,'한양도성타임머신 WBS'!$AJ$52,'한양도성타임머신 WBS'!$AL$52,'한양도성타임머신 WBS'!$AN$52,'한양도성타임머신 WBS'!$AP$52,'한양도성타임머신 WBS'!$AR$52,'한양도성타임머신 WBS'!$AT$52,'한양도성타임머신 WBS'!$AV$52,'한양도성타임머신 WBS'!$AX$52)/SUM('한양도성타임머신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0.23529411764705882</v>
      </c>
      <c r="AP53" s="1319">
        <f>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0.58823529411764708</v>
      </c>
      <c r="AQ53" s="1260">
        <f>SUM('한양도성타임머신 WBS'!$AH$52,'한양도성타임머신 WBS'!$AJ$52,'한양도성타임머신 WBS'!$AL$52,'한양도성타임머신 WBS'!$AN$52,'한양도성타임머신 WBS'!$AP$52,'한양도성타임머신 WBS'!$AR$52,'한양도성타임머신 WBS'!$AT$52,'한양도성타임머신 WBS'!$AV$52,'한양도성타임머신 WBS'!$AX$52,'한양도성타임머신 WBS'!$AZ$52)/SUM('한양도성타임머신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0.23529411764705882</v>
      </c>
      <c r="AR53" s="1319">
        <f>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0.6470588235294118</v>
      </c>
      <c r="AS53" s="1260">
        <f>SUM('한양도성타임머신 WBS'!$AH$52,'한양도성타임머신 WBS'!$AJ$52,'한양도성타임머신 WBS'!$AL$52,'한양도성타임머신 WBS'!$AN$52,'한양도성타임머신 WBS'!$AP$52,'한양도성타임머신 WBS'!$AR$52,'한양도성타임머신 WBS'!$AT$52,'한양도성타임머신 WBS'!$AV$52,'한양도성타임머신 WBS'!$AX$52,'한양도성타임머신 WBS'!$AZ$52,'한양도성타임머신 WBS'!$BB$52)/SUM('한양도성타임머신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0.23529411764705882</v>
      </c>
      <c r="AT53" s="1319">
        <f>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0.70588235294117652</v>
      </c>
      <c r="AU53" s="1260">
        <f>SUM('한양도성타임머신 WBS'!$AH$52,'한양도성타임머신 WBS'!$AJ$52,'한양도성타임머신 WBS'!$AL$52,'한양도성타임머신 WBS'!$AN$52,'한양도성타임머신 WBS'!$AP$52,'한양도성타임머신 WBS'!$AR$52,'한양도성타임머신 WBS'!$AT$52,'한양도성타임머신 WBS'!$AV$52,'한양도성타임머신 WBS'!$AX$52,'한양도성타임머신 WBS'!$AZ$52,'한양도성타임머신 WBS'!$BB$52,'한양도성타임머신 WBS'!$BD$52)/SUM('한양도성타임머신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0.23529411764705882</v>
      </c>
      <c r="AV53" s="1319">
        <f>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0.76470588235294112</v>
      </c>
      <c r="AW53" s="1260">
        <f>SUM('한양도성타임머신 WBS'!$AH$52,'한양도성타임머신 WBS'!$AJ$52,'한양도성타임머신 WBS'!$AL$52,'한양도성타임머신 WBS'!$AN$52,'한양도성타임머신 WBS'!$AP$52,'한양도성타임머신 WBS'!$AR$52,'한양도성타임머신 WBS'!$AT$52,'한양도성타임머신 WBS'!$AV$52,'한양도성타임머신 WBS'!$AX$52,'한양도성타임머신 WBS'!$AZ$52,'한양도성타임머신 WBS'!$BB$52,'한양도성타임머신 WBS'!$BD$52,'한양도성타임머신 WBS'!$BF$52)/SUM('한양도성타임머신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0.23529411764705882</v>
      </c>
      <c r="AX53" s="1319">
        <f>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0.82352941176470584</v>
      </c>
      <c r="AY53" s="1260">
        <f>SUM('한양도성타임머신 WBS'!$AH$52,'한양도성타임머신 WBS'!$AJ$52,'한양도성타임머신 WBS'!$AL$52,'한양도성타임머신 WBS'!$AN$52,'한양도성타임머신 WBS'!$AP$52,'한양도성타임머신 WBS'!$AR$52,'한양도성타임머신 WBS'!$AT$52,'한양도성타임머신 WBS'!$AV$52,'한양도성타임머신 WBS'!$AX$52,'한양도성타임머신 WBS'!$AZ$52,'한양도성타임머신 WBS'!$BB$52,'한양도성타임머신 WBS'!$BD$52,'한양도성타임머신 WBS'!$BF$52,'한양도성타임머신 WBS'!$BH$52)/SUM('한양도성타임머신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0.23529411764705882</v>
      </c>
      <c r="AZ53" s="1319">
        <f>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0.88235294117647056</v>
      </c>
      <c r="BA53" s="1260">
        <f>SUM('한양도성타임머신 WBS'!$AH$52,'한양도성타임머신 WBS'!$AJ$52,'한양도성타임머신 WBS'!$AL$52,'한양도성타임머신 WBS'!$AN$52,'한양도성타임머신 WBS'!$AP$52,'한양도성타임머신 WBS'!$AR$52,'한양도성타임머신 WBS'!$AT$52,'한양도성타임머신 WBS'!$AV$52,'한양도성타임머신 WBS'!$AX$52,'한양도성타임머신 WBS'!$AZ$52,'한양도성타임머신 WBS'!$BB$52,'한양도성타임머신 WBS'!$BD$52,'한양도성타임머신 WBS'!$BF$52,'한양도성타임머신 WBS'!$BH$52,'한양도성타임머신 WBS'!$BJ$52)/SUM('한양도성타임머신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0.23529411764705882</v>
      </c>
      <c r="BB53" s="1319">
        <f>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0.94117647058823528</v>
      </c>
      <c r="BC53" s="1260">
        <f>SUM('한양도성타임머신 WBS'!$AH$52,'한양도성타임머신 WBS'!$AJ$52,'한양도성타임머신 WBS'!$AL$52,'한양도성타임머신 WBS'!$AN$52,'한양도성타임머신 WBS'!$AP$52,'한양도성타임머신 WBS'!$AR$52,'한양도성타임머신 WBS'!$AT$52,'한양도성타임머신 WBS'!$AV$52,'한양도성타임머신 WBS'!$AX$52,'한양도성타임머신 WBS'!$AZ$52,'한양도성타임머신 WBS'!$BB$52,'한양도성타임머신 WBS'!$BD$52,'한양도성타임머신 WBS'!$BF$52,'한양도성타임머신 WBS'!$BH$52,'한양도성타임머신 WBS'!$BJ$52,'한양도성타임머신 WBS'!$BL$52)/SUM('한양도성타임머신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0.23529411764705882</v>
      </c>
      <c r="BD53" s="1319">
        <f>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1</v>
      </c>
      <c r="BE53" s="1260">
        <f>SUM('한양도성타임머신 WBS'!$AH$52,'한양도성타임머신 WBS'!$AJ$52,'한양도성타임머신 WBS'!$AL$52,'한양도성타임머신 WBS'!$AN$52,'한양도성타임머신 WBS'!$AP$52,'한양도성타임머신 WBS'!$AR$52,'한양도성타임머신 WBS'!$AT$52,'한양도성타임머신 WBS'!$AV$52,'한양도성타임머신 WBS'!$AX$52,'한양도성타임머신 WBS'!$AZ$52,'한양도성타임머신 WBS'!$BB$52,'한양도성타임머신 WBS'!$BD$52,'한양도성타임머신 WBS'!$BF$52,'한양도성타임머신 WBS'!$BH$52,'한양도성타임머신 WBS'!$BJ$52,'한양도성타임머신 WBS'!$BL$52,'한양도성타임머신 WBS'!$BN$52)/SUM('한양도성타임머신 WBS'!$AG$52,'한양도성타임머신 WBS'!$AI$52,'한양도성타임머신 WBS'!$AK$52,'한양도성타임머신 WBS'!$AM$52,'한양도성타임머신 WBS'!$AO$52,'한양도성타임머신 WBS'!$AQ$52,'한양도성타임머신 WBS'!$AS$52,'한양도성타임머신 WBS'!$AU$52,'한양도성타임머신 WBS'!$AW$52,'한양도성타임머신 WBS'!$AY$52,'한양도성타임머신 WBS'!$BA$52,'한양도성타임머신 WBS'!$BC$52,'한양도성타임머신 WBS'!$BE$52,'한양도성타임머신 WBS'!$BG$52,'한양도성타임머신 WBS'!$BI$52,'한양도성타임머신 WBS'!$BK$52,'한양도성타임머신 WBS'!$BM$52)</f>
        <v>0.23529411764705882</v>
      </c>
      <c r="BF53" s="1261">
        <f t="shared" si="68"/>
        <v>1</v>
      </c>
      <c r="BG53" s="1309">
        <f t="shared" si="68"/>
        <v>0.23529411764705882</v>
      </c>
      <c r="BH53" s="1261">
        <f t="shared" si="68"/>
        <v>1</v>
      </c>
      <c r="BI53" s="1309">
        <f t="shared" si="68"/>
        <v>0.23529411764705882</v>
      </c>
      <c r="BJ53" s="1261">
        <f t="shared" si="68"/>
        <v>1</v>
      </c>
      <c r="BK53" s="1309">
        <f t="shared" si="69"/>
        <v>0.23529411764705882</v>
      </c>
      <c r="BL53" s="1318"/>
      <c r="BM53" s="1308"/>
      <c r="BN53" s="1318"/>
      <c r="BO53" s="1308"/>
    </row>
    <row r="54" spans="1:67" ht="22" customHeight="1" x14ac:dyDescent="0.45">
      <c r="A54" s="1253"/>
      <c r="B54" s="1305"/>
      <c r="C54" s="1305" t="s">
        <v>347</v>
      </c>
      <c r="D54" s="1332"/>
      <c r="E54" s="1327"/>
      <c r="F54" s="1322"/>
      <c r="G54" s="1307"/>
      <c r="H54" s="1322"/>
      <c r="I54" s="1307"/>
      <c r="J54" s="1322"/>
      <c r="K54" s="1307"/>
      <c r="L54" s="1322"/>
      <c r="M54" s="1307"/>
      <c r="N54" s="1322"/>
      <c r="O54" s="1307"/>
      <c r="P54" s="1322"/>
      <c r="Q54" s="1307"/>
      <c r="R54" s="1322"/>
      <c r="S54" s="1307"/>
      <c r="T54" s="1322"/>
      <c r="U54" s="1307"/>
      <c r="V54" s="1322"/>
      <c r="W54" s="1307"/>
      <c r="X54" s="1322">
        <f>SUM('한양도성타임머신 WBS'!$AG$53)/SUM('한양도성타임머신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0.1111111111111111</v>
      </c>
      <c r="Y54" s="1307">
        <f>SUM('한양도성타임머신 WBS'!$AH$53)/SUM('한양도성타임머신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0.1111111111111111</v>
      </c>
      <c r="Z54" s="1313">
        <f>SUM(X54)</f>
        <v>0.1111111111111111</v>
      </c>
      <c r="AA54" s="1314">
        <f>SUM('한양도성타임머신 WBS'!$AH$53,'한양도성타임머신 WBS'!$AJ$53)/SUM('한양도성타임머신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0.1111111111111111</v>
      </c>
      <c r="AB54" s="1322">
        <f>SUM('한양도성타임머신 WBS'!$AG$53,'한양도성타임머신 WBS'!$AK$53)/SUM('한양도성타임머신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AC54" s="1307">
        <f>SUM('한양도성타임머신 WBS'!$AH$53,'한양도성타임머신 WBS'!$AJ$53,'한양도성타임머신 WBS'!$AL$53)/SUM('한양도성타임머신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AD54" s="1313">
        <f>SUM(AB54)</f>
        <v>0.22222222222222221</v>
      </c>
      <c r="AE54" s="1314">
        <f>SUM('한양도성타임머신 WBS'!$AH$53,'한양도성타임머신 WBS'!$AJ$53,'한양도성타임머신 WBS'!$AL$53,'한양도성타임머신 WBS'!$AN$53)/SUM('한양도성타임머신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AF54" s="1322">
        <f>SUM('한양도성타임머신 WBS'!$AG$53,'한양도성타임머신 WBS'!$AK$53,'한양도성타임머신 WBS'!$AO$53)/SUM('한양도성타임머신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0.33333333333333331</v>
      </c>
      <c r="AG54" s="1307">
        <f>SUM('한양도성타임머신 WBS'!$AH$53,'한양도성타임머신 WBS'!$AJ$53,'한양도성타임머신 WBS'!$AL$53,'한양도성타임머신 WBS'!$AN$53,'한양도성타임머신 WBS'!$AP$53)/SUM('한양도성타임머신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AH54" s="1313">
        <f>SUM(AF54)</f>
        <v>0.33333333333333331</v>
      </c>
      <c r="AI54" s="1314">
        <f>SUM('한양도성타임머신 WBS'!$AH$53,'한양도성타임머신 WBS'!$AJ$53,'한양도성타임머신 WBS'!$AL$53,'한양도성타임머신 WBS'!$AN$53,'한양도성타임머신 WBS'!$AP$53,'한양도성타임머신 WBS'!$AR$53)/SUM('한양도성타임머신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AJ54" s="1322">
        <f>SUM('한양도성타임머신 WBS'!$AG$53,'한양도성타임머신 WBS'!$AK$53,'한양도성타임머신 WBS'!$AO$53,'한양도성타임머신 WBS'!$AS$53)/SUM('한양도성타임머신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0.44444444444444442</v>
      </c>
      <c r="AK54" s="1307">
        <f>SUM('한양도성타임머신 WBS'!$AH$53,'한양도성타임머신 WBS'!$AJ$53,'한양도성타임머신 WBS'!$AL$53,'한양도성타임머신 WBS'!$AN$53,'한양도성타임머신 WBS'!$AP$53,'한양도성타임머신 WBS'!$AR$53,'한양도성타임머신 WBS'!$AT$53)/SUM('한양도성타임머신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AL54" s="1313">
        <f>SUM(AJ54)</f>
        <v>0.44444444444444442</v>
      </c>
      <c r="AM54" s="1314">
        <f>SUM('한양도성타임머신 WBS'!$AH$53,'한양도성타임머신 WBS'!$AJ$53,'한양도성타임머신 WBS'!$AL$53,'한양도성타임머신 WBS'!$AN$53,'한양도성타임머신 WBS'!$AP$53,'한양도성타임머신 WBS'!$AR$53,'한양도성타임머신 WBS'!$AT$53,'한양도성타임머신 WBS'!$AV$53)/SUM('한양도성타임머신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AN54" s="1322">
        <f>SUM('한양도성타임머신 WBS'!$AG$53,'한양도성타임머신 WBS'!$AK$53,'한양도성타임머신 WBS'!$AO$53,'한양도성타임머신 WBS'!$AS$53,'한양도성타임머신 WBS'!$AW$53)/SUM('한양도성타임머신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0.55555555555555558</v>
      </c>
      <c r="AO54" s="1307">
        <f>SUM('한양도성타임머신 WBS'!$AH$53,'한양도성타임머신 WBS'!$AJ$53,'한양도성타임머신 WBS'!$AL$53,'한양도성타임머신 WBS'!$AN$53,'한양도성타임머신 WBS'!$AP$53,'한양도성타임머신 WBS'!$AR$53,'한양도성타임머신 WBS'!$AT$53,'한양도성타임머신 WBS'!$AV$53,'한양도성타임머신 WBS'!$AX$53)/SUM('한양도성타임머신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AP54" s="1313">
        <f>SUM(AN54)</f>
        <v>0.55555555555555558</v>
      </c>
      <c r="AQ54" s="1314">
        <f>SUM('한양도성타임머신 WBS'!$AH$53,'한양도성타임머신 WBS'!$AJ$53,'한양도성타임머신 WBS'!$AL$53,'한양도성타임머신 WBS'!$AN$53,'한양도성타임머신 WBS'!$AP$53,'한양도성타임머신 WBS'!$AR$53,'한양도성타임머신 WBS'!$AT$53,'한양도성타임머신 WBS'!$AV$53,'한양도성타임머신 WBS'!$AX$53,'한양도성타임머신 WBS'!$AZ$53)/SUM('한양도성타임머신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AR54" s="1322">
        <f>SUM('한양도성타임머신 WBS'!$AG$53,'한양도성타임머신 WBS'!$AK$53,'한양도성타임머신 WBS'!$AO$53,'한양도성타임머신 WBS'!$AS$53,'한양도성타임머신 WBS'!$AW$53,'한양도성타임머신 WBS'!$BA$53)/SUM('한양도성타임머신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0.66666666666666663</v>
      </c>
      <c r="AS54" s="1307">
        <f>SUM('한양도성타임머신 WBS'!$AH$53,'한양도성타임머신 WBS'!$AJ$53,'한양도성타임머신 WBS'!$AL$53,'한양도성타임머신 WBS'!$AN$53,'한양도성타임머신 WBS'!$AP$53,'한양도성타임머신 WBS'!$AR$53,'한양도성타임머신 WBS'!$AT$53,'한양도성타임머신 WBS'!$AV$53,'한양도성타임머신 WBS'!$AX$53,'한양도성타임머신 WBS'!$AZ$53,'한양도성타임머신 WBS'!$BB$53)/SUM('한양도성타임머신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AT54" s="1313">
        <f>SUM(AR54)</f>
        <v>0.66666666666666663</v>
      </c>
      <c r="AU54" s="1314">
        <f>SUM('한양도성타임머신 WBS'!$AH$53,'한양도성타임머신 WBS'!$AJ$53,'한양도성타임머신 WBS'!$AL$53,'한양도성타임머신 WBS'!$AN$53,'한양도성타임머신 WBS'!$AP$53,'한양도성타임머신 WBS'!$AR$53,'한양도성타임머신 WBS'!$AT$53,'한양도성타임머신 WBS'!$AV$53,'한양도성타임머신 WBS'!$AX$53,'한양도성타임머신 WBS'!$AZ$53,'한양도성타임머신 WBS'!$BB$53,'한양도성타임머신 WBS'!$BD$53)/SUM('한양도성타임머신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AV54" s="1322">
        <f>SUM('한양도성타임머신 WBS'!$AG$53,'한양도성타임머신 WBS'!$AK$53,'한양도성타임머신 WBS'!$AO$53,'한양도성타임머신 WBS'!$AS$53,'한양도성타임머신 WBS'!$AW$53,'한양도성타임머신 WBS'!$BA$53,'한양도성타임머신 WBS'!$BE$53)/SUM('한양도성타임머신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0.77777777777777779</v>
      </c>
      <c r="AW54" s="1307">
        <f>SUM('한양도성타임머신 WBS'!$AH$53,'한양도성타임머신 WBS'!$AJ$53,'한양도성타임머신 WBS'!$AL$53,'한양도성타임머신 WBS'!$AN$53,'한양도성타임머신 WBS'!$AP$53,'한양도성타임머신 WBS'!$AR$53,'한양도성타임머신 WBS'!$AT$53,'한양도성타임머신 WBS'!$AV$53,'한양도성타임머신 WBS'!$AX$53,'한양도성타임머신 WBS'!$AZ$53,'한양도성타임머신 WBS'!$BB$53,'한양도성타임머신 WBS'!$BD$53,'한양도성타임머신 WBS'!$BF$53)/SUM('한양도성타임머신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AX54" s="1313">
        <f>SUM(AV54)</f>
        <v>0.77777777777777779</v>
      </c>
      <c r="AY54" s="1314">
        <f>SUM('한양도성타임머신 WBS'!$AH$53,'한양도성타임머신 WBS'!$AJ$53,'한양도성타임머신 WBS'!$AL$53,'한양도성타임머신 WBS'!$AN$53,'한양도성타임머신 WBS'!$AP$53,'한양도성타임머신 WBS'!$AR$53,'한양도성타임머신 WBS'!$AT$53,'한양도성타임머신 WBS'!$AV$53,'한양도성타임머신 WBS'!$AX$53,'한양도성타임머신 WBS'!$AZ$53,'한양도성타임머신 WBS'!$BB$53,'한양도성타임머신 WBS'!$BD$53,'한양도성타임머신 WBS'!$BF$53,'한양도성타임머신 WBS'!$BH$53)/SUM('한양도성타임머신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AZ54" s="1322">
        <f>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0.88888888888888884</v>
      </c>
      <c r="BA54" s="1307">
        <f>SUM('한양도성타임머신 WBS'!$AH$53,'한양도성타임머신 WBS'!$AJ$53,'한양도성타임머신 WBS'!$AL$53,'한양도성타임머신 WBS'!$AN$53,'한양도성타임머신 WBS'!$AP$53,'한양도성타임머신 WBS'!$AR$53,'한양도성타임머신 WBS'!$AT$53,'한양도성타임머신 WBS'!$AV$53,'한양도성타임머신 WBS'!$AX$53,'한양도성타임머신 WBS'!$AZ$53,'한양도성타임머신 WBS'!$BB$53,'한양도성타임머신 WBS'!$BD$53,'한양도성타임머신 WBS'!$BF$53,'한양도성타임머신 WBS'!$BH$53,'한양도성타임머신 WBS'!$BJ$53)/SUM('한양도성타임머신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BB54" s="1313">
        <f>SUM(AZ54)</f>
        <v>0.88888888888888884</v>
      </c>
      <c r="BC54" s="1314">
        <f>SUM('한양도성타임머신 WBS'!$AH$53,'한양도성타임머신 WBS'!$AJ$53,'한양도성타임머신 WBS'!$AL$53,'한양도성타임머신 WBS'!$AN$53,'한양도성타임머신 WBS'!$AP$53,'한양도성타임머신 WBS'!$AR$53,'한양도성타임머신 WBS'!$AT$53,'한양도성타임머신 WBS'!$AV$53,'한양도성타임머신 WBS'!$AX$53,'한양도성타임머신 WBS'!$AZ$53,'한양도성타임머신 WBS'!$BB$53,'한양도성타임머신 WBS'!$BD$53,'한양도성타임머신 WBS'!$BF$53,'한양도성타임머신 WBS'!$BH$53,'한양도성타임머신 WBS'!$BJ$53,'한양도성타임머신 WBS'!$BL$53)/SUM('한양도성타임머신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BD54" s="1322">
        <f>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1</v>
      </c>
      <c r="BE54" s="1307">
        <f>SUM('한양도성타임머신 WBS'!$AH$53,'한양도성타임머신 WBS'!$AJ$53,'한양도성타임머신 WBS'!$AL$53,'한양도성타임머신 WBS'!$AN$53,'한양도성타임머신 WBS'!$AP$53,'한양도성타임머신 WBS'!$AR$53,'한양도성타임머신 WBS'!$AT$53,'한양도성타임머신 WBS'!$AV$53,'한양도성타임머신 WBS'!$AX$53,'한양도성타임머신 WBS'!$AZ$53,'한양도성타임머신 WBS'!$BB$53,'한양도성타임머신 WBS'!$BD$53,'한양도성타임머신 WBS'!$BF$53,'한양도성타임머신 WBS'!$BH$53,'한양도성타임머신 WBS'!$BJ$53,'한양도성타임머신 WBS'!$BL$53,'한양도성타임머신 WBS'!$BN$53)/SUM('한양도성타임머신 WBS'!$AG$53,'한양도성타임머신 WBS'!$AK$53,'한양도성타임머신 WBS'!$AO$53,'한양도성타임머신 WBS'!$AS$53,'한양도성타임머신 WBS'!$AW$53,'한양도성타임머신 WBS'!$BA$53,'한양도성타임머신 WBS'!$BE$53,'한양도성타임머신 WBS'!$BI$53,'한양도성타임머신 WBS'!$BM$53)</f>
        <v>0.22222222222222221</v>
      </c>
      <c r="BF54" s="1313">
        <f t="shared" si="68"/>
        <v>1</v>
      </c>
      <c r="BG54" s="1314">
        <f t="shared" si="68"/>
        <v>0.22222222222222221</v>
      </c>
      <c r="BH54" s="1313">
        <f t="shared" si="68"/>
        <v>1</v>
      </c>
      <c r="BI54" s="1314">
        <f t="shared" si="68"/>
        <v>0.22222222222222221</v>
      </c>
      <c r="BJ54" s="1313">
        <f t="shared" si="68"/>
        <v>1</v>
      </c>
      <c r="BK54" s="1314">
        <f>SUM(BI54)</f>
        <v>0.22222222222222221</v>
      </c>
      <c r="BL54" s="1322"/>
      <c r="BM54" s="1307"/>
      <c r="BN54" s="1322"/>
      <c r="BO54" s="1307"/>
    </row>
    <row r="55" spans="1:67" ht="22" customHeight="1" x14ac:dyDescent="0.25">
      <c r="A55" s="1253"/>
      <c r="B55" s="1301">
        <v>2.2999999999999998</v>
      </c>
      <c r="C55" s="1301" t="s">
        <v>50</v>
      </c>
      <c r="D55" s="1301"/>
      <c r="E55" s="1301"/>
      <c r="F55" s="1302">
        <f>SUM(F56,F62,F68,F74)/4</f>
        <v>0</v>
      </c>
      <c r="G55" s="1303">
        <f>SUM(G56,G62,G68,G74)/4</f>
        <v>0</v>
      </c>
      <c r="H55" s="1302">
        <f t="shared" ref="H55:AR55" si="70">SUM(H56,H62,H68,H74)/4</f>
        <v>0</v>
      </c>
      <c r="I55" s="1303">
        <f t="shared" si="70"/>
        <v>0</v>
      </c>
      <c r="J55" s="1302">
        <f t="shared" si="70"/>
        <v>0</v>
      </c>
      <c r="K55" s="1303">
        <f t="shared" si="70"/>
        <v>0</v>
      </c>
      <c r="L55" s="1302">
        <f t="shared" si="70"/>
        <v>0</v>
      </c>
      <c r="M55" s="1303">
        <f t="shared" si="70"/>
        <v>0</v>
      </c>
      <c r="N55" s="1302">
        <f t="shared" si="70"/>
        <v>5.0000000000000001E-3</v>
      </c>
      <c r="O55" s="1303">
        <f t="shared" si="70"/>
        <v>5.0000000000000001E-3</v>
      </c>
      <c r="P55" s="1302">
        <f t="shared" si="70"/>
        <v>1.3846153846153847E-2</v>
      </c>
      <c r="Q55" s="1303">
        <f t="shared" si="70"/>
        <v>1.3846153846153847E-2</v>
      </c>
      <c r="R55" s="1302">
        <f t="shared" si="70"/>
        <v>2.3461538461538461E-2</v>
      </c>
      <c r="S55" s="1303">
        <f t="shared" si="70"/>
        <v>2.3461538461538461E-2</v>
      </c>
      <c r="T55" s="1302">
        <f t="shared" si="70"/>
        <v>3.6153846153846161E-2</v>
      </c>
      <c r="U55" s="1303">
        <f t="shared" si="70"/>
        <v>3.6153846153846161E-2</v>
      </c>
      <c r="V55" s="1302">
        <f t="shared" si="70"/>
        <v>4.8846153846153852E-2</v>
      </c>
      <c r="W55" s="1303">
        <f t="shared" si="70"/>
        <v>4.8846153846153852E-2</v>
      </c>
      <c r="X55" s="1302">
        <f t="shared" si="70"/>
        <v>9.3076923076923071E-2</v>
      </c>
      <c r="Y55" s="1303">
        <f t="shared" si="70"/>
        <v>6.1538461538461542E-2</v>
      </c>
      <c r="Z55" s="1302">
        <f t="shared" si="70"/>
        <v>0.14115384615384616</v>
      </c>
      <c r="AA55" s="1303">
        <f t="shared" si="70"/>
        <v>0.13807692307692307</v>
      </c>
      <c r="AB55" s="1302">
        <f t="shared" si="70"/>
        <v>0.19046153846153849</v>
      </c>
      <c r="AC55" s="1303">
        <f t="shared" si="70"/>
        <v>0.18546153846153848</v>
      </c>
      <c r="AD55" s="1302">
        <f t="shared" si="70"/>
        <v>0.23400000000000001</v>
      </c>
      <c r="AE55" s="1303">
        <f t="shared" si="70"/>
        <v>0.22923076923076927</v>
      </c>
      <c r="AF55" s="1302">
        <f t="shared" si="70"/>
        <v>0.34703846153846152</v>
      </c>
      <c r="AG55" s="1303">
        <f t="shared" si="70"/>
        <v>0.25596153846153846</v>
      </c>
      <c r="AH55" s="1302">
        <f t="shared" si="70"/>
        <v>0.4225897435897436</v>
      </c>
      <c r="AI55" s="1303">
        <f t="shared" si="70"/>
        <v>0.31111538461538457</v>
      </c>
      <c r="AJ55" s="1302">
        <f t="shared" si="70"/>
        <v>0.47762820512820514</v>
      </c>
      <c r="AK55" s="1303">
        <f t="shared" si="70"/>
        <v>0.31111538461538457</v>
      </c>
      <c r="AL55" s="1302">
        <f t="shared" si="70"/>
        <v>0.53266666666666662</v>
      </c>
      <c r="AM55" s="1303">
        <f t="shared" si="70"/>
        <v>0.31111538461538457</v>
      </c>
      <c r="AN55" s="1302">
        <f t="shared" si="70"/>
        <v>0.56866666666666665</v>
      </c>
      <c r="AO55" s="1303">
        <f t="shared" si="70"/>
        <v>0.31111538461538457</v>
      </c>
      <c r="AP55" s="1302">
        <f t="shared" si="70"/>
        <v>0.62783333333333335</v>
      </c>
      <c r="AQ55" s="1303">
        <f t="shared" si="70"/>
        <v>0.31111538461538457</v>
      </c>
      <c r="AR55" s="1302">
        <f t="shared" si="70"/>
        <v>0.73358333333333337</v>
      </c>
      <c r="AS55" s="1303">
        <f>SUM(AS56,AS62,AS68,AS74)/4</f>
        <v>0.31111538461538457</v>
      </c>
      <c r="AT55" s="1302">
        <f t="shared" ref="AT55:BO55" si="71">SUM(AT56,AT62,AT68,AT74)/4</f>
        <v>0.76908333333333334</v>
      </c>
      <c r="AU55" s="1303">
        <f t="shared" si="71"/>
        <v>0.31111538461538457</v>
      </c>
      <c r="AV55" s="1302">
        <f t="shared" si="71"/>
        <v>0.79683333333333328</v>
      </c>
      <c r="AW55" s="1303">
        <f t="shared" si="71"/>
        <v>0.31111538461538457</v>
      </c>
      <c r="AX55" s="1302">
        <f t="shared" si="71"/>
        <v>0.83424999999999994</v>
      </c>
      <c r="AY55" s="1303">
        <f t="shared" si="71"/>
        <v>0.31111538461538457</v>
      </c>
      <c r="AZ55" s="1302">
        <f t="shared" si="71"/>
        <v>0.85499999999999998</v>
      </c>
      <c r="BA55" s="1303">
        <f t="shared" si="71"/>
        <v>0.31111538461538457</v>
      </c>
      <c r="BB55" s="1302">
        <f t="shared" si="71"/>
        <v>0.86875000000000002</v>
      </c>
      <c r="BC55" s="1303">
        <f t="shared" si="71"/>
        <v>0.31111538461538457</v>
      </c>
      <c r="BD55" s="1302">
        <f t="shared" si="71"/>
        <v>0.875</v>
      </c>
      <c r="BE55" s="1303">
        <f t="shared" si="71"/>
        <v>0.31111538461538457</v>
      </c>
      <c r="BF55" s="1302">
        <f t="shared" si="71"/>
        <v>0.875</v>
      </c>
      <c r="BG55" s="1303">
        <f t="shared" si="71"/>
        <v>0.31111538461538457</v>
      </c>
      <c r="BH55" s="1302">
        <f t="shared" si="71"/>
        <v>0.9375</v>
      </c>
      <c r="BI55" s="1303">
        <f t="shared" si="71"/>
        <v>0.31111538461538457</v>
      </c>
      <c r="BJ55" s="1302">
        <f t="shared" si="71"/>
        <v>1</v>
      </c>
      <c r="BK55" s="1303">
        <f t="shared" si="71"/>
        <v>0.31111538461538457</v>
      </c>
      <c r="BL55" s="1302">
        <f t="shared" si="71"/>
        <v>0</v>
      </c>
      <c r="BM55" s="1303">
        <f t="shared" si="71"/>
        <v>0</v>
      </c>
      <c r="BN55" s="1302">
        <f t="shared" si="71"/>
        <v>0</v>
      </c>
      <c r="BO55" s="1303">
        <f t="shared" si="71"/>
        <v>0</v>
      </c>
    </row>
    <row r="56" spans="1:67" ht="22" customHeight="1" x14ac:dyDescent="0.25">
      <c r="A56" s="1253"/>
      <c r="B56" s="1305"/>
      <c r="C56" s="1305" t="s">
        <v>232</v>
      </c>
      <c r="D56" s="1305"/>
      <c r="E56" s="1305"/>
      <c r="F56" s="1306">
        <f>SUM(F57:F61)/5</f>
        <v>0</v>
      </c>
      <c r="G56" s="1307">
        <f>SUM(G57:G61)/5</f>
        <v>0</v>
      </c>
      <c r="H56" s="1306">
        <f t="shared" ref="H56:BO56" si="72">SUM(H57:H61)/5</f>
        <v>0</v>
      </c>
      <c r="I56" s="1307">
        <f t="shared" si="72"/>
        <v>0</v>
      </c>
      <c r="J56" s="1306">
        <f t="shared" si="72"/>
        <v>0</v>
      </c>
      <c r="K56" s="1307">
        <f t="shared" si="72"/>
        <v>0</v>
      </c>
      <c r="L56" s="1306">
        <f t="shared" si="72"/>
        <v>0</v>
      </c>
      <c r="M56" s="1307">
        <f t="shared" si="72"/>
        <v>0</v>
      </c>
      <c r="N56" s="1306">
        <f t="shared" si="72"/>
        <v>0.02</v>
      </c>
      <c r="O56" s="1307">
        <f t="shared" si="72"/>
        <v>0.02</v>
      </c>
      <c r="P56" s="1306">
        <f t="shared" si="72"/>
        <v>5.5384615384615386E-2</v>
      </c>
      <c r="Q56" s="1307">
        <f t="shared" si="72"/>
        <v>5.5384615384615386E-2</v>
      </c>
      <c r="R56" s="1306">
        <f t="shared" si="72"/>
        <v>9.3846153846153843E-2</v>
      </c>
      <c r="S56" s="1307">
        <f t="shared" si="72"/>
        <v>9.3846153846153843E-2</v>
      </c>
      <c r="T56" s="1306">
        <f t="shared" si="72"/>
        <v>0.14461538461538465</v>
      </c>
      <c r="U56" s="1307">
        <f t="shared" si="72"/>
        <v>0.14461538461538465</v>
      </c>
      <c r="V56" s="1306">
        <f t="shared" si="72"/>
        <v>0.19538461538461541</v>
      </c>
      <c r="W56" s="1307">
        <f t="shared" si="72"/>
        <v>0.19538461538461541</v>
      </c>
      <c r="X56" s="1306">
        <f t="shared" si="72"/>
        <v>0.24615384615384617</v>
      </c>
      <c r="Y56" s="1307">
        <f t="shared" si="72"/>
        <v>0.24615384615384617</v>
      </c>
      <c r="Z56" s="1306">
        <f t="shared" si="72"/>
        <v>0.29692307692307696</v>
      </c>
      <c r="AA56" s="1307">
        <f t="shared" si="72"/>
        <v>0.2846153846153846</v>
      </c>
      <c r="AB56" s="1306">
        <f t="shared" si="72"/>
        <v>0.38</v>
      </c>
      <c r="AC56" s="1307">
        <f t="shared" si="72"/>
        <v>0.36</v>
      </c>
      <c r="AD56" s="1306">
        <f t="shared" si="72"/>
        <v>0.42000000000000004</v>
      </c>
      <c r="AE56" s="1307">
        <f t="shared" si="72"/>
        <v>0.43046153846153851</v>
      </c>
      <c r="AF56" s="1306">
        <f t="shared" si="72"/>
        <v>0.48799999999999999</v>
      </c>
      <c r="AG56" s="1307">
        <f t="shared" si="72"/>
        <v>0.47861538461538461</v>
      </c>
      <c r="AH56" s="1306">
        <f t="shared" si="72"/>
        <v>0.55600000000000005</v>
      </c>
      <c r="AI56" s="1307">
        <f t="shared" si="72"/>
        <v>0.57046153846153846</v>
      </c>
      <c r="AJ56" s="1306">
        <f t="shared" si="72"/>
        <v>0.624</v>
      </c>
      <c r="AK56" s="1307">
        <f t="shared" si="72"/>
        <v>0.57046153846153846</v>
      </c>
      <c r="AL56" s="1306">
        <f t="shared" si="72"/>
        <v>0.69199999999999995</v>
      </c>
      <c r="AM56" s="1307">
        <f t="shared" si="72"/>
        <v>0.57046153846153846</v>
      </c>
      <c r="AN56" s="1306">
        <f t="shared" si="72"/>
        <v>0.75</v>
      </c>
      <c r="AO56" s="1307">
        <f t="shared" si="72"/>
        <v>0.57046153846153846</v>
      </c>
      <c r="AP56" s="1306">
        <f t="shared" si="72"/>
        <v>0.80899999999999994</v>
      </c>
      <c r="AQ56" s="1307">
        <f t="shared" si="72"/>
        <v>0.57046153846153846</v>
      </c>
      <c r="AR56" s="1306">
        <f t="shared" si="72"/>
        <v>0.86799999999999999</v>
      </c>
      <c r="AS56" s="1307">
        <f t="shared" si="72"/>
        <v>0.57046153846153846</v>
      </c>
      <c r="AT56" s="1306">
        <f t="shared" si="72"/>
        <v>0.91600000000000004</v>
      </c>
      <c r="AU56" s="1307">
        <f t="shared" si="72"/>
        <v>0.57046153846153846</v>
      </c>
      <c r="AV56" s="1306">
        <f t="shared" si="72"/>
        <v>0.94399999999999995</v>
      </c>
      <c r="AW56" s="1307">
        <f t="shared" si="72"/>
        <v>0.57046153846153846</v>
      </c>
      <c r="AX56" s="1306">
        <f t="shared" si="72"/>
        <v>0.97200000000000009</v>
      </c>
      <c r="AY56" s="1307">
        <f t="shared" si="72"/>
        <v>0.57046153846153846</v>
      </c>
      <c r="AZ56" s="1306">
        <f t="shared" si="72"/>
        <v>1</v>
      </c>
      <c r="BA56" s="1307">
        <f t="shared" si="72"/>
        <v>0.57046153846153846</v>
      </c>
      <c r="BB56" s="1306">
        <f t="shared" si="72"/>
        <v>1</v>
      </c>
      <c r="BC56" s="1307">
        <f t="shared" si="72"/>
        <v>0.57046153846153846</v>
      </c>
      <c r="BD56" s="1306">
        <f t="shared" si="72"/>
        <v>1</v>
      </c>
      <c r="BE56" s="1307">
        <f t="shared" si="72"/>
        <v>0.57046153846153846</v>
      </c>
      <c r="BF56" s="1306">
        <f t="shared" si="72"/>
        <v>1</v>
      </c>
      <c r="BG56" s="1307">
        <f t="shared" si="72"/>
        <v>0.57046153846153846</v>
      </c>
      <c r="BH56" s="1306">
        <f t="shared" si="72"/>
        <v>1</v>
      </c>
      <c r="BI56" s="1307">
        <f t="shared" si="72"/>
        <v>0.57046153846153846</v>
      </c>
      <c r="BJ56" s="1306">
        <f t="shared" si="72"/>
        <v>1</v>
      </c>
      <c r="BK56" s="1307">
        <f t="shared" si="72"/>
        <v>0.57046153846153846</v>
      </c>
      <c r="BL56" s="1306">
        <f t="shared" si="72"/>
        <v>0</v>
      </c>
      <c r="BM56" s="1307">
        <f t="shared" si="72"/>
        <v>0</v>
      </c>
      <c r="BN56" s="1306">
        <f t="shared" si="72"/>
        <v>0</v>
      </c>
      <c r="BO56" s="1307">
        <f t="shared" si="72"/>
        <v>0</v>
      </c>
    </row>
    <row r="57" spans="1:67" ht="22" customHeight="1" x14ac:dyDescent="0.25">
      <c r="A57" s="1253"/>
      <c r="B57" s="1264"/>
      <c r="C57" s="1264"/>
      <c r="D57" s="1264" t="s">
        <v>162</v>
      </c>
      <c r="E57" s="1264"/>
      <c r="F57" s="1257"/>
      <c r="G57" s="1308"/>
      <c r="H57" s="1257"/>
      <c r="I57" s="1308"/>
      <c r="J57" s="1257"/>
      <c r="K57" s="1308"/>
      <c r="L57" s="1257"/>
      <c r="M57" s="1308"/>
      <c r="N57" s="1257"/>
      <c r="O57" s="1308"/>
      <c r="P57" s="1257"/>
      <c r="Q57" s="1308"/>
      <c r="R57" s="1257"/>
      <c r="S57" s="1308"/>
      <c r="T57" s="1257"/>
      <c r="U57" s="1308"/>
      <c r="V57" s="1257"/>
      <c r="W57" s="1308"/>
      <c r="X57" s="1257"/>
      <c r="Y57" s="1308"/>
      <c r="Z57" s="1257"/>
      <c r="AA57" s="1308"/>
      <c r="AB57" s="1259">
        <f>SUM('한양도성타임머신 WBS'!$AK$56)/SUM('한양도성타임머신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0.1</v>
      </c>
      <c r="AC57" s="1260">
        <f>SUM('한양도성타임머신 WBS'!$AL$56)/SUM('한양도성타임머신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0.1</v>
      </c>
      <c r="AD57" s="1259">
        <f>SUM('한양도성타임머신 WBS'!$AK$56,'한양도성타임머신 WBS'!$AM$56)/SUM('한양도성타임머신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0.2</v>
      </c>
      <c r="AE57" s="1260">
        <f>SUM('한양도성타임머신 WBS'!$AL$56,'한양도성타임머신 WBS'!$AN$56)/SUM('한양도성타임머신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0.2</v>
      </c>
      <c r="AF57" s="1259">
        <f>SUM('한양도성타임머신 WBS'!$AK$56,'한양도성타임머신 WBS'!$AM$56,'한양도성타임머신 WBS'!$AO$56)/SUM('한양도성타임머신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0.3</v>
      </c>
      <c r="AG57" s="1260">
        <f>SUM('한양도성타임머신 WBS'!$AL$56,'한양도성타임머신 WBS'!$AN$56,'한양도성타임머신 WBS'!$AP$56)/SUM('한양도성타임머신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0.2</v>
      </c>
      <c r="AH57" s="1259">
        <f>SUM('한양도성타임머신 WBS'!$AK$56,'한양도성타임머신 WBS'!$AM$56,'한양도성타임머신 WBS'!$AO$56,'한양도성타임머신 WBS'!$AQ$56)/SUM('한양도성타임머신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0.4</v>
      </c>
      <c r="AI57" s="1260">
        <f>SUM('한양도성타임머신 WBS'!$AL$56,'한양도성타임머신 WBS'!$AN$56,'한양도성타임머신 WBS'!$AP$56,'한양도성타임머신 WBS'!$AR$56)/SUM('한양도성타임머신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0.2</v>
      </c>
      <c r="AJ57" s="1259">
        <f>SUM('한양도성타임머신 WBS'!$AK$56,'한양도성타임머신 WBS'!$AM$56,'한양도성타임머신 WBS'!$AO$56,'한양도성타임머신 WBS'!$AQ$56,'한양도성타임머신 WBS'!$AS$56)/SUM('한양도성타임머신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0.5</v>
      </c>
      <c r="AK57" s="1260">
        <f>SUM('한양도성타임머신 WBS'!$AL$56,'한양도성타임머신 WBS'!$AN$56,'한양도성타임머신 WBS'!$AP$56,'한양도성타임머신 WBS'!$AR$56,'한양도성타임머신 WBS'!$AT$56)/SUM('한양도성타임머신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0.2</v>
      </c>
      <c r="AL57" s="1259">
        <f>SUM('한양도성타임머신 WBS'!$AK$56,'한양도성타임머신 WBS'!$AM$56,'한양도성타임머신 WBS'!$AO$56,'한양도성타임머신 WBS'!$AQ$56,'한양도성타임머신 WBS'!$AS$56,'한양도성타임머신 WBS'!$AU$56)/SUM('한양도성타임머신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0.6</v>
      </c>
      <c r="AM57" s="1260">
        <f>SUM('한양도성타임머신 WBS'!$AL$56,'한양도성타임머신 WBS'!$AN$56,'한양도성타임머신 WBS'!$AP$56,'한양도성타임머신 WBS'!$AR$56,'한양도성타임머신 WBS'!$AT$56,'한양도성타임머신 WBS'!$AV$56)/SUM('한양도성타임머신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0.2</v>
      </c>
      <c r="AN57" s="1259">
        <f>SUM('한양도성타임머신 WBS'!$AK$56,'한양도성타임머신 WBS'!$AM$56,'한양도성타임머신 WBS'!$AO$56,'한양도성타임머신 WBS'!$AQ$56,'한양도성타임머신 WBS'!$AS$56,'한양도성타임머신 WBS'!$AU$56,'한양도성타임머신 WBS'!$AW$56)/SUM('한양도성타임머신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0.7</v>
      </c>
      <c r="AO57" s="1260">
        <f>SUM('한양도성타임머신 WBS'!$AL$56,'한양도성타임머신 WBS'!$AN$56,'한양도성타임머신 WBS'!$AP$56,'한양도성타임머신 WBS'!$AR$56,'한양도성타임머신 WBS'!$AT$56,'한양도성타임머신 WBS'!$AV$56,'한양도성타임머신 WBS'!$AX$56)/SUM('한양도성타임머신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0.2</v>
      </c>
      <c r="AP57" s="1259">
        <f>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0.8</v>
      </c>
      <c r="AQ57" s="1260">
        <f>SUM('한양도성타임머신 WBS'!$AL$56,'한양도성타임머신 WBS'!$AN$56,'한양도성타임머신 WBS'!$AP$56,'한양도성타임머신 WBS'!$AR$56,'한양도성타임머신 WBS'!$AT$56,'한양도성타임머신 WBS'!$AV$56,'한양도성타임머신 WBS'!$AX$56,'한양도성타임머신 WBS'!$AZ$56)/SUM('한양도성타임머신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0.2</v>
      </c>
      <c r="AR57" s="1259">
        <f>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0.9</v>
      </c>
      <c r="AS57" s="1260">
        <f>SUM('한양도성타임머신 WBS'!$AL$56,'한양도성타임머신 WBS'!$AN$56,'한양도성타임머신 WBS'!$AP$56,'한양도성타임머신 WBS'!$AR$56,'한양도성타임머신 WBS'!$AT$56,'한양도성타임머신 WBS'!$AV$56,'한양도성타임머신 WBS'!$AX$56,'한양도성타임머신 WBS'!$AZ$56,'한양도성타임머신 WBS'!$BB$56)/SUM('한양도성타임머신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0.2</v>
      </c>
      <c r="AT57" s="1259">
        <f>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1</v>
      </c>
      <c r="AU57" s="1260">
        <f>SUM('한양도성타임머신 WBS'!$AL$56,'한양도성타임머신 WBS'!$AN$56,'한양도성타임머신 WBS'!$AP$56,'한양도성타임머신 WBS'!$AR$56,'한양도성타임머신 WBS'!$AT$56,'한양도성타임머신 WBS'!$AV$56,'한양도성타임머신 WBS'!$AX$56,'한양도성타임머신 WBS'!$AZ$56,'한양도성타임머신 WBS'!$BB$56,'한양도성타임머신 WBS'!$BD$56)/SUM('한양도성타임머신 WBS'!$AK$56,'한양도성타임머신 WBS'!$AM$56,'한양도성타임머신 WBS'!$AO$56,'한양도성타임머신 WBS'!$AQ$56,'한양도성타임머신 WBS'!$AS$56,'한양도성타임머신 WBS'!$AU$56,'한양도성타임머신 WBS'!$AW$56,'한양도성타임머신 WBS'!$AY$56,'한양도성타임머신 WBS'!$BA$56,'한양도성타임머신 WBS'!$BC$56)</f>
        <v>0.2</v>
      </c>
      <c r="AV57" s="1261">
        <f>SUM(AT57)</f>
        <v>1</v>
      </c>
      <c r="AW57" s="1309">
        <f>SUM(AU57)</f>
        <v>0.2</v>
      </c>
      <c r="AX57" s="1261">
        <f t="shared" ref="AX57:BI61" si="73">SUM(AV57)</f>
        <v>1</v>
      </c>
      <c r="AY57" s="1309">
        <f t="shared" si="73"/>
        <v>0.2</v>
      </c>
      <c r="AZ57" s="1261">
        <f t="shared" si="73"/>
        <v>1</v>
      </c>
      <c r="BA57" s="1309">
        <f t="shared" si="73"/>
        <v>0.2</v>
      </c>
      <c r="BB57" s="1261">
        <f t="shared" si="73"/>
        <v>1</v>
      </c>
      <c r="BC57" s="1309">
        <f t="shared" si="73"/>
        <v>0.2</v>
      </c>
      <c r="BD57" s="1261">
        <f t="shared" si="73"/>
        <v>1</v>
      </c>
      <c r="BE57" s="1309">
        <f t="shared" si="73"/>
        <v>0.2</v>
      </c>
      <c r="BF57" s="1261">
        <f t="shared" si="73"/>
        <v>1</v>
      </c>
      <c r="BG57" s="1309">
        <f t="shared" si="73"/>
        <v>0.2</v>
      </c>
      <c r="BH57" s="1261">
        <f t="shared" si="73"/>
        <v>1</v>
      </c>
      <c r="BI57" s="1309">
        <f>SUM(BG57)</f>
        <v>0.2</v>
      </c>
      <c r="BJ57" s="1261">
        <f t="shared" ref="BJ57:BK61" si="74">SUM(BH57)</f>
        <v>1</v>
      </c>
      <c r="BK57" s="1309">
        <f>SUM(BI57)</f>
        <v>0.2</v>
      </c>
      <c r="BL57" s="1257"/>
      <c r="BM57" s="1308"/>
      <c r="BN57" s="1257"/>
      <c r="BO57" s="1308"/>
    </row>
    <row r="58" spans="1:67" ht="22" customHeight="1" x14ac:dyDescent="0.25">
      <c r="A58" s="1253"/>
      <c r="B58" s="1264"/>
      <c r="C58" s="1333"/>
      <c r="D58" s="1333" t="s">
        <v>297</v>
      </c>
      <c r="E58" s="1334"/>
      <c r="F58" s="1257"/>
      <c r="G58" s="1308"/>
      <c r="H58" s="1257"/>
      <c r="I58" s="1308"/>
      <c r="J58" s="1257"/>
      <c r="K58" s="1308"/>
      <c r="L58" s="1257"/>
      <c r="M58" s="1308"/>
      <c r="N58" s="1259">
        <f>SUM('한양도성타임머신 WBS'!$W$57)/SUM('한양도성타임머신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0.05</v>
      </c>
      <c r="O58" s="1260">
        <f>SUM('한양도성타임머신 WBS'!$X$57)/SUM('한양도성타임머신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0.05</v>
      </c>
      <c r="P58" s="1259">
        <f>SUM('한양도성타임머신 WBS'!$W$57,'한양도성타임머신 WBS'!$Y$57)/SUM('한양도성타임머신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0.1</v>
      </c>
      <c r="Q58" s="1260">
        <f>SUM('한양도성타임머신 WBS'!$X$57,'한양도성타임머신 WBS'!$Z$57)/SUM('한양도성타임머신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0.1</v>
      </c>
      <c r="R58" s="1259">
        <f>SUM('한양도성타임머신 WBS'!$W$57,'한양도성타임머신 WBS'!$Y$57,'한양도성타임머신 WBS'!$AA$57)/SUM('한양도성타임머신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0.15</v>
      </c>
      <c r="S58" s="1260">
        <f>SUM('한양도성타임머신 WBS'!$X$57,'한양도성타임머신 WBS'!$Z$57,'한양도성타임머신 WBS'!$AB$57)/SUM('한양도성타임머신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0.15</v>
      </c>
      <c r="T58" s="1259">
        <f>SUM('한양도성타임머신 WBS'!$W$57,'한양도성타임머신 WBS'!$Y$57,'한양도성타임머신 WBS'!$AA$57,'한양도성타임머신 WBS'!$AC$57)/SUM('한양도성타임머신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0.2</v>
      </c>
      <c r="U58" s="1260">
        <f>SUM('한양도성타임머신 WBS'!$X$57,'한양도성타임머신 WBS'!$Z$57,'한양도성타임머신 WBS'!$AB$57,'한양도성타임머신 WBS'!$AD$57)/SUM('한양도성타임머신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0.2</v>
      </c>
      <c r="V58" s="1259">
        <f>SUM('한양도성타임머신 WBS'!$W$57,'한양도성타임머신 WBS'!$Y$57,'한양도성타임머신 WBS'!$AA$57,'한양도성타임머신 WBS'!$AC$57,'한양도성타임머신 WBS'!$AE$57)/SUM('한양도성타임머신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0.25</v>
      </c>
      <c r="W58" s="1260">
        <f>SUM('한양도성타임머신 WBS'!$X$57,'한양도성타임머신 WBS'!$Z$57,'한양도성타임머신 WBS'!$AB$57,'한양도성타임머신 WBS'!$AD$57,'한양도성타임머신 WBS'!$AF$57)/SUM('한양도성타임머신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0.25</v>
      </c>
      <c r="X58" s="1259">
        <f>SUM('한양도성타임머신 WBS'!$W$57,'한양도성타임머신 WBS'!$Y$57,'한양도성타임머신 WBS'!$AA$57,'한양도성타임머신 WBS'!$AC$57,'한양도성타임머신 WBS'!$AE$57,'한양도성타임머신 WBS'!$AG$57)/SUM('한양도성타임머신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0.3</v>
      </c>
      <c r="Y58" s="1260">
        <f>SUM('한양도성타임머신 WBS'!$X$57,'한양도성타임머신 WBS'!$Z$57,'한양도성타임머신 WBS'!$AB$57,'한양도성타임머신 WBS'!$AD$57,'한양도성타임머신 WBS'!$AF$57,'한양도성타임머신 WBS'!$AH$57)/SUM('한양도성타임머신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0.3</v>
      </c>
      <c r="Z58" s="1259">
        <f>SUM('한양도성타임머신 WBS'!$W$57,'한양도성타임머신 WBS'!$Y$57,'한양도성타임머신 WBS'!$AA$57,'한양도성타임머신 WBS'!$AC$57,'한양도성타임머신 WBS'!$AE$57,'한양도성타임머신 WBS'!$AG$57,'한양도성타임머신 WBS'!$AI$57)/SUM('한양도성타임머신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0.35</v>
      </c>
      <c r="AA58" s="1260">
        <f>SUM('한양도성타임머신 WBS'!$X$57,'한양도성타임머신 WBS'!$Z$57,'한양도성타임머신 WBS'!$AB$57,'한양도성타임머신 WBS'!$AD$57,'한양도성타임머신 WBS'!$AF$57,'한양도성타임머신 WBS'!$AH$57,'한양도성타임머신 WBS'!$AJ$57)/SUM('한양도성타임머신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0.35</v>
      </c>
      <c r="AB58" s="1259">
        <f>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0.4</v>
      </c>
      <c r="AC58" s="1260">
        <f>SUM('한양도성타임머신 WBS'!$X$57,'한양도성타임머신 WBS'!$Z$57,'한양도성타임머신 WBS'!$AB$57,'한양도성타임머신 WBS'!$AD$57,'한양도성타임머신 WBS'!$AF$57,'한양도성타임머신 WBS'!$AH$57,'한양도성타임머신 WBS'!$AJ$57,'한양도성타임머신 WBS'!$AL$57)/SUM('한양도성타임머신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0.45</v>
      </c>
      <c r="AD58" s="1259">
        <f>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0.45</v>
      </c>
      <c r="AE58" s="1260">
        <f>SUM('한양도성타임머신 WBS'!$X$57,'한양도성타임머신 WBS'!$Z$57,'한양도성타임머신 WBS'!$AB$57,'한양도성타임머신 WBS'!$AD$57,'한양도성타임머신 WBS'!$AF$57,'한양도성타임머신 WBS'!$AH$57,'한양도성타임머신 WBS'!$AJ$57,'한양도성타임머신 WBS'!$AL$57,'한양도성타임머신 WBS'!$AN$57)/SUM('한양도성타임머신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0.5</v>
      </c>
      <c r="AF58" s="1259">
        <f>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0.55000000000000004</v>
      </c>
      <c r="AG58" s="1260">
        <f>SUM('한양도성타임머신 WBS'!$X$57,'한양도성타임머신 WBS'!$Z$57,'한양도성타임머신 WBS'!$AB$57,'한양도성타임머신 WBS'!$AD$57,'한양도성타임머신 WBS'!$AF$57,'한양도성타임머신 WBS'!$AH$57,'한양도성타임머신 WBS'!$AJ$57,'한양도성타임머신 WBS'!$AL$57,'한양도성타임머신 WBS'!$AN$57,'한양도성타임머신 WBS'!$AP$57)/SUM('한양도성타임머신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0.5</v>
      </c>
      <c r="AH58" s="1259">
        <f>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0.65</v>
      </c>
      <c r="AI58" s="1260">
        <f>SUM('한양도성타임머신 WBS'!$X$57,'한양도성타임머신 WBS'!$Z$57,'한양도성타임머신 WBS'!$AB$57,'한양도성타임머신 WBS'!$AD$57,'한양도성타임머신 WBS'!$AF$57,'한양도성타임머신 WBS'!$AH$57,'한양도성타임머신 WBS'!$AJ$57,'한양도성타임머신 WBS'!$AL$57,'한양도성타임머신 WBS'!$AN$57,'한양도성타임머신 WBS'!$AP$57,'한양도성타임머신 WBS'!$AR$57)/SUM('한양도성타임머신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0.5</v>
      </c>
      <c r="AJ58" s="1259">
        <f>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0.75</v>
      </c>
      <c r="AK58" s="1260">
        <f>SUM('한양도성타임머신 WBS'!$X$57,'한양도성타임머신 WBS'!$Z$57,'한양도성타임머신 WBS'!$AB$57,'한양도성타임머신 WBS'!$AD$57,'한양도성타임머신 WBS'!$AF$57,'한양도성타임머신 WBS'!$AH$57,'한양도성타임머신 WBS'!$AJ$57,'한양도성타임머신 WBS'!$AL$57,'한양도성타임머신 WBS'!$AN$57,'한양도성타임머신 WBS'!$AP$57,'한양도성타임머신 WBS'!$AR$57,'한양도성타임머신 WBS'!$AT$57)/SUM('한양도성타임머신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0.5</v>
      </c>
      <c r="AL58" s="1259">
        <f>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0.85</v>
      </c>
      <c r="AM58" s="1260">
        <f>SUM('한양도성타임머신 WBS'!$X$57,'한양도성타임머신 WBS'!$Z$57,'한양도성타임머신 WBS'!$AB$57,'한양도성타임머신 WBS'!$AD$57,'한양도성타임머신 WBS'!$AF$57,'한양도성타임머신 WBS'!$AH$57,'한양도성타임머신 WBS'!$AJ$57,'한양도성타임머신 WBS'!$AL$57,'한양도성타임머신 WBS'!$AN$57,'한양도성타임머신 WBS'!$AP$57,'한양도성타임머신 WBS'!$AR$57,'한양도성타임머신 WBS'!$AT$57,'한양도성타임머신 WBS'!$AV$57)/SUM('한양도성타임머신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0.5</v>
      </c>
      <c r="AN58" s="1259">
        <f>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0.9</v>
      </c>
      <c r="AO58" s="1260">
        <f>SUM('한양도성타임머신 WBS'!$X$57,'한양도성타임머신 WBS'!$Z$57,'한양도성타임머신 WBS'!$AB$57,'한양도성타임머신 WBS'!$AD$57,'한양도성타임머신 WBS'!$AF$57,'한양도성타임머신 WBS'!$AH$57,'한양도성타임머신 WBS'!$AJ$57,'한양도성타임머신 WBS'!$AL$57,'한양도성타임머신 WBS'!$AN$57,'한양도성타임머신 WBS'!$AP$57,'한양도성타임머신 WBS'!$AR$57,'한양도성타임머신 WBS'!$AT$57,'한양도성타임머신 WBS'!$AV$57,'한양도성타임머신 WBS'!$AX$57)/SUM('한양도성타임머신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0.5</v>
      </c>
      <c r="AP58" s="1259">
        <f>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0.95</v>
      </c>
      <c r="AQ58" s="1260">
        <f>SUM('한양도성타임머신 WBS'!$X$57,'한양도성타임머신 WBS'!$Z$57,'한양도성타임머신 WBS'!$AB$57,'한양도성타임머신 WBS'!$AD$57,'한양도성타임머신 WBS'!$AF$57,'한양도성타임머신 WBS'!$AH$57,'한양도성타임머신 WBS'!$AJ$57,'한양도성타임머신 WBS'!$AL$57,'한양도성타임머신 WBS'!$AN$57,'한양도성타임머신 WBS'!$AP$57,'한양도성타임머신 WBS'!$AR$57,'한양도성타임머신 WBS'!$AT$57,'한양도성타임머신 WBS'!$AV$57,'한양도성타임머신 WBS'!$AX$57,'한양도성타임머신 WBS'!$AZ$57)/SUM('한양도성타임머신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0.5</v>
      </c>
      <c r="AR58" s="1259">
        <f>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1</v>
      </c>
      <c r="AS58" s="1260">
        <f>SUM('한양도성타임머신 WBS'!$X$57,'한양도성타임머신 WBS'!$Z$57,'한양도성타임머신 WBS'!$AB$57,'한양도성타임머신 WBS'!$AD$57,'한양도성타임머신 WBS'!$AF$57,'한양도성타임머신 WBS'!$AH$57,'한양도성타임머신 WBS'!$AJ$57,'한양도성타임머신 WBS'!$AL$57,'한양도성타임머신 WBS'!$AN$57,'한양도성타임머신 WBS'!$AP$57,'한양도성타임머신 WBS'!$AR$57,'한양도성타임머신 WBS'!$AT$57,'한양도성타임머신 WBS'!$AV$57,'한양도성타임머신 WBS'!$AX$57,'한양도성타임머신 WBS'!$AZ$57,'한양도성타임머신 WBS'!$BB$57)/SUM('한양도성타임머신 WBS'!$W$57,'한양도성타임머신 WBS'!$Y$57,'한양도성타임머신 WBS'!$AA$57,'한양도성타임머신 WBS'!$AC$57,'한양도성타임머신 WBS'!$AE$57,'한양도성타임머신 WBS'!$AG$57,'한양도성타임머신 WBS'!$AI$57,'한양도성타임머신 WBS'!$AK$57,'한양도성타임머신 WBS'!$AM$57,'한양도성타임머신 WBS'!$AO$57,'한양도성타임머신 WBS'!$AQ$57,'한양도성타임머신 WBS'!$AS$57,'한양도성타임머신 WBS'!$AU$57,'한양도성타임머신 WBS'!$AW$57,'한양도성타임머신 WBS'!$AY$57,'한양도성타임머신 WBS'!$BA$57,'한양도성타임머신 WBS'!$BC$57,'한양도성타임머신 WBS'!$BE$57,'한양도성타임머신 WBS'!$BG$57,'한양도성타임머신 WBS'!$BI$57,'한양도성타임머신 WBS'!$BK$57,'한양도성타임머신 WBS'!$BM$57)</f>
        <v>0.5</v>
      </c>
      <c r="AT58" s="1261">
        <f>SUM(AR58)</f>
        <v>1</v>
      </c>
      <c r="AU58" s="1309">
        <f>SUM(AS58)</f>
        <v>0.5</v>
      </c>
      <c r="AV58" s="1261">
        <f t="shared" ref="AV58:AW58" si="75">SUM(AT58)</f>
        <v>1</v>
      </c>
      <c r="AW58" s="1309">
        <f t="shared" si="75"/>
        <v>0.5</v>
      </c>
      <c r="AX58" s="1261">
        <f t="shared" si="73"/>
        <v>1</v>
      </c>
      <c r="AY58" s="1309">
        <f t="shared" si="73"/>
        <v>0.5</v>
      </c>
      <c r="AZ58" s="1261">
        <f t="shared" si="73"/>
        <v>1</v>
      </c>
      <c r="BA58" s="1309">
        <f t="shared" si="73"/>
        <v>0.5</v>
      </c>
      <c r="BB58" s="1261">
        <f t="shared" si="73"/>
        <v>1</v>
      </c>
      <c r="BC58" s="1309">
        <f t="shared" si="73"/>
        <v>0.5</v>
      </c>
      <c r="BD58" s="1261">
        <f t="shared" si="73"/>
        <v>1</v>
      </c>
      <c r="BE58" s="1309">
        <f t="shared" si="73"/>
        <v>0.5</v>
      </c>
      <c r="BF58" s="1261">
        <f t="shared" si="73"/>
        <v>1</v>
      </c>
      <c r="BG58" s="1309">
        <f t="shared" si="73"/>
        <v>0.5</v>
      </c>
      <c r="BH58" s="1261">
        <f t="shared" si="73"/>
        <v>1</v>
      </c>
      <c r="BI58" s="1309">
        <f t="shared" ref="BI58:BI60" si="76">SUM(BG58)</f>
        <v>0.5</v>
      </c>
      <c r="BJ58" s="1261">
        <f t="shared" si="74"/>
        <v>1</v>
      </c>
      <c r="BK58" s="1309">
        <f>SUM(BI58)</f>
        <v>0.5</v>
      </c>
      <c r="BL58" s="1257"/>
      <c r="BM58" s="1258"/>
      <c r="BN58" s="1257"/>
      <c r="BO58" s="1258"/>
    </row>
    <row r="59" spans="1:67" ht="22" customHeight="1" x14ac:dyDescent="0.25">
      <c r="A59" s="1253"/>
      <c r="B59" s="1264"/>
      <c r="C59" s="1333"/>
      <c r="D59" s="1333" t="s">
        <v>298</v>
      </c>
      <c r="E59" s="1334"/>
      <c r="F59" s="1257"/>
      <c r="G59" s="1308"/>
      <c r="H59" s="1257"/>
      <c r="I59" s="1308"/>
      <c r="J59" s="1257"/>
      <c r="K59" s="1308"/>
      <c r="L59" s="1257"/>
      <c r="M59" s="1308"/>
      <c r="N59" s="1259">
        <f>SUM('한양도성타임머신 WBS'!$W$58)/SUM('한양도성타임머신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0.05</v>
      </c>
      <c r="O59" s="1260">
        <f>SUM('한양도성타임머신 WBS'!$X$58)/SUM('한양도성타임머신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0.05</v>
      </c>
      <c r="P59" s="1259">
        <f>SUM('한양도성타임머신 WBS'!$W$58,'한양도성타임머신 WBS'!$Y$58)/SUM('한양도성타임머신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0.1</v>
      </c>
      <c r="Q59" s="1260">
        <f>SUM('한양도성타임머신 WBS'!$X$58,'한양도성타임머신 WBS'!$Z$58)/SUM('한양도성타임머신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0.1</v>
      </c>
      <c r="R59" s="1259">
        <f>SUM('한양도성타임머신 WBS'!$W$58,'한양도성타임머신 WBS'!$Y$58,'한양도성타임머신 WBS'!$AA$58)/SUM('한양도성타임머신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0.15</v>
      </c>
      <c r="S59" s="1260">
        <f>SUM('한양도성타임머신 WBS'!$X$58,'한양도성타임머신 WBS'!$Z$58,'한양도성타임머신 WBS'!$AB$58)/SUM('한양도성타임머신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0.15</v>
      </c>
      <c r="T59" s="1259">
        <f>SUM('한양도성타임머신 WBS'!$W$58,'한양도성타임머신 WBS'!$Y$58,'한양도성타임머신 WBS'!$AA$58,'한양도성타임머신 WBS'!$AC$58)/SUM('한양도성타임머신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0.2</v>
      </c>
      <c r="U59" s="1260">
        <f>SUM('한양도성타임머신 WBS'!$X$58,'한양도성타임머신 WBS'!$Z$58,'한양도성타임머신 WBS'!$AB$58,'한양도성타임머신 WBS'!$AD$58)/SUM('한양도성타임머신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0.2</v>
      </c>
      <c r="V59" s="1259">
        <f>SUM('한양도성타임머신 WBS'!$W$58,'한양도성타임머신 WBS'!$Y$58,'한양도성타임머신 WBS'!$AA$58,'한양도성타임머신 WBS'!$AC$58,'한양도성타임머신 WBS'!$AE$58)/SUM('한양도성타임머신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0.25</v>
      </c>
      <c r="W59" s="1260">
        <f>SUM('한양도성타임머신 WBS'!$X$58,'한양도성타임머신 WBS'!$Z$58,'한양도성타임머신 WBS'!$AB$58,'한양도성타임머신 WBS'!$AD$58,'한양도성타임머신 WBS'!$AF$58)/SUM('한양도성타임머신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0.25</v>
      </c>
      <c r="X59" s="1259">
        <f>SUM('한양도성타임머신 WBS'!$W$58,'한양도성타임머신 WBS'!$Y$58,'한양도성타임머신 WBS'!$AA$58,'한양도성타임머신 WBS'!$AC$58,'한양도성타임머신 WBS'!$AE$58,'한양도성타임머신 WBS'!$AG$58)/SUM('한양도성타임머신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0.3</v>
      </c>
      <c r="Y59" s="1260">
        <f>SUM('한양도성타임머신 WBS'!$X$58,'한양도성타임머신 WBS'!$Z$58,'한양도성타임머신 WBS'!$AB$58,'한양도성타임머신 WBS'!$AD$58,'한양도성타임머신 WBS'!$AF$58,'한양도성타임머신 WBS'!$AH$58)/SUM('한양도성타임머신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0.3</v>
      </c>
      <c r="Z59" s="1259">
        <f>SUM('한양도성타임머신 WBS'!$W$58,'한양도성타임머신 WBS'!$Y$58,'한양도성타임머신 WBS'!$AA$58,'한양도성타임머신 WBS'!$AC$58,'한양도성타임머신 WBS'!$AE$58,'한양도성타임머신 WBS'!$AG$58,'한양도성타임머신 WBS'!$AI$58)/SUM('한양도성타임머신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0.35</v>
      </c>
      <c r="AA59" s="1260">
        <f>SUM('한양도성타임머신 WBS'!$X$58,'한양도성타임머신 WBS'!$Z$58,'한양도성타임머신 WBS'!$AB$58,'한양도성타임머신 WBS'!$AD$58,'한양도성타임머신 WBS'!$AF$58,'한양도성타임머신 WBS'!$AH$58,'한양도성타임머신 WBS'!$AJ$58)/SUM('한양도성타임머신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0.35</v>
      </c>
      <c r="AB59" s="1259">
        <f>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0.4</v>
      </c>
      <c r="AC59" s="1260">
        <f>SUM('한양도성타임머신 WBS'!$X$58,'한양도성타임머신 WBS'!$Z$58,'한양도성타임머신 WBS'!$AB$58,'한양도성타임머신 WBS'!$AD$58,'한양도성타임머신 WBS'!$AF$58,'한양도성타임머신 WBS'!$AH$58,'한양도성타임머신 WBS'!$AJ$58,'한양도성타임머신 WBS'!$AL$58)/SUM('한양도성타임머신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0.45</v>
      </c>
      <c r="AD59" s="1259">
        <f>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0.45</v>
      </c>
      <c r="AE59" s="1260">
        <f>SUM('한양도성타임머신 WBS'!$X$58,'한양도성타임머신 WBS'!$Z$58,'한양도성타임머신 WBS'!$AB$58,'한양도성타임머신 WBS'!$AD$58,'한양도성타임머신 WBS'!$AF$58,'한양도성타임머신 WBS'!$AH$58,'한양도성타임머신 WBS'!$AJ$58,'한양도성타임머신 WBS'!$AL$58,'한양도성타임머신 WBS'!$AN$58)/SUM('한양도성타임머신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0.5</v>
      </c>
      <c r="AF59" s="1259">
        <f>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0.5</v>
      </c>
      <c r="AG59" s="1260">
        <f>SUM('한양도성타임머신 WBS'!$X$58,'한양도성타임머신 WBS'!$Z$58,'한양도성타임머신 WBS'!$AB$58,'한양도성타임머신 WBS'!$AD$58,'한양도성타임머신 WBS'!$AF$58,'한양도성타임머신 WBS'!$AH$58,'한양도성타임머신 WBS'!$AJ$58,'한양도성타임머신 WBS'!$AL$58,'한양도성타임머신 WBS'!$AN$58,'한양도성타임머신 WBS'!$AP$58)/SUM('한양도성타임머신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0.5</v>
      </c>
      <c r="AH59" s="1259">
        <f>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0.55000000000000004</v>
      </c>
      <c r="AI59" s="1260">
        <f>SUM('한양도성타임머신 WBS'!$X$58,'한양도성타임머신 WBS'!$Z$58,'한양도성타임머신 WBS'!$AB$58,'한양도성타임머신 WBS'!$AD$58,'한양도성타임머신 WBS'!$AF$58,'한양도성타임머신 WBS'!$AH$58,'한양도성타임머신 WBS'!$AJ$58,'한양도성타임머신 WBS'!$AL$58,'한양도성타임머신 WBS'!$AN$58,'한양도성타임머신 WBS'!$AP$58,'한양도성타임머신 WBS'!$AR$58)/SUM('한양도성타임머신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0.5</v>
      </c>
      <c r="AJ59" s="1259">
        <f>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0.6</v>
      </c>
      <c r="AK59" s="1260">
        <f>SUM('한양도성타임머신 WBS'!$X$58,'한양도성타임머신 WBS'!$Z$58,'한양도성타임머신 WBS'!$AB$58,'한양도성타임머신 WBS'!$AD$58,'한양도성타임머신 WBS'!$AF$58,'한양도성타임머신 WBS'!$AH$58,'한양도성타임머신 WBS'!$AJ$58,'한양도성타임머신 WBS'!$AL$58,'한양도성타임머신 WBS'!$AN$58,'한양도성타임머신 WBS'!$AP$58,'한양도성타임머신 WBS'!$AR$58,'한양도성타임머신 WBS'!$AT$58)/SUM('한양도성타임머신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0.5</v>
      </c>
      <c r="AL59" s="1259">
        <f>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0.65</v>
      </c>
      <c r="AM59" s="1260">
        <f>SUM('한양도성타임머신 WBS'!$X$58,'한양도성타임머신 WBS'!$Z$58,'한양도성타임머신 WBS'!$AB$58,'한양도성타임머신 WBS'!$AD$58,'한양도성타임머신 WBS'!$AF$58,'한양도성타임머신 WBS'!$AH$58,'한양도성타임머신 WBS'!$AJ$58,'한양도성타임머신 WBS'!$AL$58,'한양도성타임머신 WBS'!$AN$58,'한양도성타임머신 WBS'!$AP$58,'한양도성타임머신 WBS'!$AR$58,'한양도성타임머신 WBS'!$AT$58,'한양도성타임머신 WBS'!$AV$58)/SUM('한양도성타임머신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0.5</v>
      </c>
      <c r="AN59" s="1259">
        <f>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0.7</v>
      </c>
      <c r="AO59" s="1260">
        <f>SUM('한양도성타임머신 WBS'!$X$58,'한양도성타임머신 WBS'!$Z$58,'한양도성타임머신 WBS'!$AB$58,'한양도성타임머신 WBS'!$AD$58,'한양도성타임머신 WBS'!$AF$58,'한양도성타임머신 WBS'!$AH$58,'한양도성타임머신 WBS'!$AJ$58,'한양도성타임머신 WBS'!$AL$58,'한양도성타임머신 WBS'!$AN$58,'한양도성타임머신 WBS'!$AP$58,'한양도성타임머신 WBS'!$AR$58,'한양도성타임머신 WBS'!$AT$58,'한양도성타임머신 WBS'!$AV$58,'한양도성타임머신 WBS'!$AX$58)/SUM('한양도성타임머신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0.5</v>
      </c>
      <c r="AP59" s="1259">
        <f>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0.75</v>
      </c>
      <c r="AQ59" s="1260">
        <f>SUM('한양도성타임머신 WBS'!$X$58,'한양도성타임머신 WBS'!$Z$58,'한양도성타임머신 WBS'!$AB$58,'한양도성타임머신 WBS'!$AD$58,'한양도성타임머신 WBS'!$AF$58,'한양도성타임머신 WBS'!$AH$58,'한양도성타임머신 WBS'!$AJ$58,'한양도성타임머신 WBS'!$AL$58,'한양도성타임머신 WBS'!$AN$58,'한양도성타임머신 WBS'!$AP$58,'한양도성타임머신 WBS'!$AR$58,'한양도성타임머신 WBS'!$AT$58,'한양도성타임머신 WBS'!$AV$58,'한양도성타임머신 WBS'!$AX$58,'한양도성타임머신 WBS'!$AZ$58)/SUM('한양도성타임머신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0.5</v>
      </c>
      <c r="AR59" s="1259">
        <f>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0.8</v>
      </c>
      <c r="AS59" s="1260">
        <f>SUM('한양도성타임머신 WBS'!$X$58,'한양도성타임머신 WBS'!$Z$58,'한양도성타임머신 WBS'!$AB$58,'한양도성타임머신 WBS'!$AD$58,'한양도성타임머신 WBS'!$AF$58,'한양도성타임머신 WBS'!$AH$58,'한양도성타임머신 WBS'!$AJ$58,'한양도성타임머신 WBS'!$AL$58,'한양도성타임머신 WBS'!$AN$58,'한양도성타임머신 WBS'!$AP$58,'한양도성타임머신 WBS'!$AR$58,'한양도성타임머신 WBS'!$AT$58,'한양도성타임머신 WBS'!$AV$58,'한양도성타임머신 WBS'!$AX$58,'한양도성타임머신 WBS'!$AZ$58,'한양도성타임머신 WBS'!$BB$58)/SUM('한양도성타임머신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0.5</v>
      </c>
      <c r="AT59" s="1259">
        <f>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0.85</v>
      </c>
      <c r="AU59" s="1260">
        <f>SUM('한양도성타임머신 WBS'!$X$58,'한양도성타임머신 WBS'!$Z$58,'한양도성타임머신 WBS'!$AB$58,'한양도성타임머신 WBS'!$AD$58,'한양도성타임머신 WBS'!$AF$58,'한양도성타임머신 WBS'!$AH$58,'한양도성타임머신 WBS'!$AJ$58,'한양도성타임머신 WBS'!$AL$58,'한양도성타임머신 WBS'!$AN$58,'한양도성타임머신 WBS'!$AP$58,'한양도성타임머신 WBS'!$AR$58,'한양도성타임머신 WBS'!$AT$58,'한양도성타임머신 WBS'!$AV$58,'한양도성타임머신 WBS'!$AX$58,'한양도성타임머신 WBS'!$AZ$58,'한양도성타임머신 WBS'!$BB$58,'한양도성타임머신 WBS'!$BD$58)/SUM('한양도성타임머신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0.5</v>
      </c>
      <c r="AV59" s="1259">
        <f>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0.9</v>
      </c>
      <c r="AW59" s="1260">
        <f>SUM('한양도성타임머신 WBS'!$X$58,'한양도성타임머신 WBS'!$Z$58,'한양도성타임머신 WBS'!$AB$58,'한양도성타임머신 WBS'!$AD$58,'한양도성타임머신 WBS'!$AF$58,'한양도성타임머신 WBS'!$AH$58,'한양도성타임머신 WBS'!$AJ$58,'한양도성타임머신 WBS'!$AL$58,'한양도성타임머신 WBS'!$AN$58,'한양도성타임머신 WBS'!$AP$58,'한양도성타임머신 WBS'!$AR$58,'한양도성타임머신 WBS'!$AT$58,'한양도성타임머신 WBS'!$AV$58,'한양도성타임머신 WBS'!$AX$58,'한양도성타임머신 WBS'!$AZ$58,'한양도성타임머신 WBS'!$BB$58,'한양도성타임머신 WBS'!$BD$58,'한양도성타임머신 WBS'!$BF$58)/SUM('한양도성타임머신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0.5</v>
      </c>
      <c r="AX59" s="1259">
        <f>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0.95</v>
      </c>
      <c r="AY59" s="1260">
        <f>SUM('한양도성타임머신 WBS'!$X$58,'한양도성타임머신 WBS'!$Z$58,'한양도성타임머신 WBS'!$AB$58,'한양도성타임머신 WBS'!$AD$58,'한양도성타임머신 WBS'!$AF$58,'한양도성타임머신 WBS'!$AH$58,'한양도성타임머신 WBS'!$AJ$58,'한양도성타임머신 WBS'!$AL$58,'한양도성타임머신 WBS'!$AN$58,'한양도성타임머신 WBS'!$AP$58,'한양도성타임머신 WBS'!$AR$58,'한양도성타임머신 WBS'!$AT$58,'한양도성타임머신 WBS'!$AV$58,'한양도성타임머신 WBS'!$AX$58,'한양도성타임머신 WBS'!$AZ$58,'한양도성타임머신 WBS'!$BB$58,'한양도성타임머신 WBS'!$BD$58,'한양도성타임머신 WBS'!$BF$58,'한양도성타임머신 WBS'!$BH$58)/SUM('한양도성타임머신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0.5</v>
      </c>
      <c r="AZ59" s="1259">
        <f>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1</v>
      </c>
      <c r="BA59" s="1260">
        <f>SUM('한양도성타임머신 WBS'!$X$58,'한양도성타임머신 WBS'!$Z$58,'한양도성타임머신 WBS'!$AB$58,'한양도성타임머신 WBS'!$AD$58,'한양도성타임머신 WBS'!$AF$58,'한양도성타임머신 WBS'!$AH$58,'한양도성타임머신 WBS'!$AJ$58,'한양도성타임머신 WBS'!$AL$58,'한양도성타임머신 WBS'!$AN$58,'한양도성타임머신 WBS'!$AP$58,'한양도성타임머신 WBS'!$AR$58,'한양도성타임머신 WBS'!$AT$58,'한양도성타임머신 WBS'!$AV$58,'한양도성타임머신 WBS'!$AX$58,'한양도성타임머신 WBS'!$AZ$58,'한양도성타임머신 WBS'!$BB$58,'한양도성타임머신 WBS'!$BD$58,'한양도성타임머신 WBS'!$BF$58,'한양도성타임머신 WBS'!$BH$58,'한양도성타임머신 WBS'!$BJ$58)/SUM('한양도성타임머신 WBS'!$W$58,'한양도성타임머신 WBS'!$Y$58,'한양도성타임머신 WBS'!$AA$58,'한양도성타임머신 WBS'!$AC$58,'한양도성타임머신 WBS'!$AE$58,'한양도성타임머신 WBS'!$AG$58,'한양도성타임머신 WBS'!$AI$58,'한양도성타임머신 WBS'!$AK$58,'한양도성타임머신 WBS'!$AM$58,'한양도성타임머신 WBS'!$AO$58,'한양도성타임머신 WBS'!$AQ$58,'한양도성타임머신 WBS'!$AS$58,'한양도성타임머신 WBS'!$AU$58,'한양도성타임머신 WBS'!$AW$58,'한양도성타임머신 WBS'!$AY$58,'한양도성타임머신 WBS'!$BA$58,'한양도성타임머신 WBS'!$BC$58,'한양도성타임머신 WBS'!$BE$58,'한양도성타임머신 WBS'!$BG$58,'한양도성타임머신 WBS'!$BI$58)</f>
        <v>0.5</v>
      </c>
      <c r="BB59" s="1261">
        <f>SUM(AZ59)</f>
        <v>1</v>
      </c>
      <c r="BC59" s="1309">
        <f>SUM(BA59)</f>
        <v>0.5</v>
      </c>
      <c r="BD59" s="1261">
        <f t="shared" si="73"/>
        <v>1</v>
      </c>
      <c r="BE59" s="1309">
        <f t="shared" si="73"/>
        <v>0.5</v>
      </c>
      <c r="BF59" s="1261">
        <f t="shared" si="73"/>
        <v>1</v>
      </c>
      <c r="BG59" s="1309">
        <f t="shared" si="73"/>
        <v>0.5</v>
      </c>
      <c r="BH59" s="1261">
        <f t="shared" si="73"/>
        <v>1</v>
      </c>
      <c r="BI59" s="1309">
        <f t="shared" si="76"/>
        <v>0.5</v>
      </c>
      <c r="BJ59" s="1261">
        <f t="shared" si="74"/>
        <v>1</v>
      </c>
      <c r="BK59" s="1309">
        <f>SUM(BI59)</f>
        <v>0.5</v>
      </c>
      <c r="BL59" s="1257"/>
      <c r="BM59" s="1258"/>
      <c r="BN59" s="1257"/>
      <c r="BO59" s="1258"/>
    </row>
    <row r="60" spans="1:67" ht="22" customHeight="1" x14ac:dyDescent="0.25">
      <c r="A60" s="1253"/>
      <c r="B60" s="1264"/>
      <c r="C60" s="1264"/>
      <c r="D60" s="1264" t="s">
        <v>299</v>
      </c>
      <c r="E60" s="1264"/>
      <c r="F60" s="1257"/>
      <c r="G60" s="1308"/>
      <c r="H60" s="1257"/>
      <c r="I60" s="1308"/>
      <c r="J60" s="1257"/>
      <c r="K60" s="1308"/>
      <c r="L60" s="1257"/>
      <c r="M60" s="1308"/>
      <c r="N60" s="1257"/>
      <c r="O60" s="1308"/>
      <c r="P60" s="1259">
        <f>SUM('한양도성타임머신 WBS'!$Y$59)/SUM('한양도성타임머신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7.6923076923076927E-2</v>
      </c>
      <c r="Q60" s="1260">
        <f>SUM('한양도성타임머신 WBS'!$Z$59)/SUM('한양도성타임머신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7.6923076923076927E-2</v>
      </c>
      <c r="R60" s="1259">
        <f>SUM('한양도성타임머신 WBS'!$Y$59,'한양도성타임머신 WBS'!$AA$59)/SUM('한양도성타임머신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0.16923076923076924</v>
      </c>
      <c r="S60" s="1260">
        <f>SUM('한양도성타임머신 WBS'!$Z$59,'한양도성타임머신 WBS'!$AB$59)/SUM('한양도성타임머신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0.16923076923076924</v>
      </c>
      <c r="T60" s="1259">
        <f>SUM('한양도성타임머신 WBS'!$Y$59,'한양도성타임머신 WBS'!$AA$59,'한양도성타임머신 WBS'!$AC$59)/SUM('한양도성타임머신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0.32307692307692309</v>
      </c>
      <c r="U60" s="1260">
        <f>SUM('한양도성타임머신 WBS'!$Z$59,'한양도성타임머신 WBS'!$AB$59,'한양도성타임머신 WBS'!$AD$59)/SUM('한양도성타임머신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0.32307692307692309</v>
      </c>
      <c r="V60" s="1259">
        <f>SUM('한양도성타임머신 WBS'!$Y$59,'한양도성타임머신 WBS'!$AA$59,'한양도성타임머신 WBS'!$AC$59,'한양도성타임머신 WBS'!$AE$59)/SUM('한양도성타임머신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0.47692307692307695</v>
      </c>
      <c r="W60" s="1260">
        <f>SUM('한양도성타임머신 WBS'!$Z$59,'한양도성타임머신 WBS'!$AB$59,'한양도성타임머신 WBS'!$AD$59,'한양도성타임머신 WBS'!$AF$59)/SUM('한양도성타임머신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0.47692307692307695</v>
      </c>
      <c r="X60" s="1259">
        <f>SUM('한양도성타임머신 WBS'!$Y$59,'한양도성타임머신 WBS'!$AA$59,'한양도성타임머신 WBS'!$AC$59,'한양도성타임머신 WBS'!$AE$59,'한양도성타임머신 WBS'!$AG$59)/SUM('한양도성타임머신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0.63076923076923075</v>
      </c>
      <c r="Y60" s="1260">
        <f>SUM('한양도성타임머신 WBS'!$Z$59,'한양도성타임머신 WBS'!$AB$59,'한양도성타임머신 WBS'!$AD$59,'한양도성타임머신 WBS'!$AF$59,'한양도성타임머신 WBS'!$AH$59)/SUM('한양도성타임머신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0.63076923076923075</v>
      </c>
      <c r="Z60" s="1259">
        <f>SUM('한양도성타임머신 WBS'!$Y$59,'한양도성타임머신 WBS'!$AA$59,'한양도성타임머신 WBS'!$AC$59,'한양도성타임머신 WBS'!$AE$59,'한양도성타임머신 WBS'!$AG$59,'한양도성타임머신 WBS'!$AI$59)/SUM('한양도성타임머신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0.7846153846153846</v>
      </c>
      <c r="AA60" s="1260">
        <f>SUM('한양도성타임머신 WBS'!$Z$59,'한양도성타임머신 WBS'!$AB$59,'한양도성타임머신 WBS'!$AD$59,'한양도성타임머신 WBS'!$AF$59,'한양도성타임머신 WBS'!$AH$59,'한양도성타임머신 WBS'!$AJ$59)/SUM('한양도성타임머신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0.72307692307692306</v>
      </c>
      <c r="AB60" s="1259">
        <f>SUM('한양도성타임머신 WBS'!$Y$59,'한양도성타임머신 WBS'!$AA$59,'한양도성타임머신 WBS'!$AC$59,'한양도성타임머신 WBS'!$AE$59,'한양도성타임머신 WBS'!$AG$59,'한양도성타임머신 WBS'!$AI$59,'한양도성타임머신 WBS'!$AK$59)/SUM('한양도성타임머신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1</v>
      </c>
      <c r="AC60" s="1260">
        <f>SUM('한양도성타임머신 WBS'!$Z$59,'한양도성타임머신 WBS'!$AB$59,'한양도성타임머신 WBS'!$AD$59,'한양도성타임머신 WBS'!$AF$59,'한양도성타임머신 WBS'!$AH$59,'한양도성타임머신 WBS'!$AJ$59,'한양도성타임머신 WBS'!$AL$59)/SUM('한양도성타임머신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0.8</v>
      </c>
      <c r="AD60" s="1261">
        <f>SUM(AB60)</f>
        <v>1</v>
      </c>
      <c r="AE60" s="1335">
        <f>SUM('한양도성타임머신 WBS'!$Z$59,'한양도성타임머신 WBS'!$AB$59,'한양도성타임머신 WBS'!$AD$59,'한양도성타임머신 WBS'!$AF$59,'한양도성타임머신 WBS'!$AH$59,'한양도성타임머신 WBS'!$AJ$59,'한양도성타임머신 WBS'!$AL$59,'한양도성타임머신 WBS'!$AN$59)/SUM('한양도성타임머신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0.9523076923076923</v>
      </c>
      <c r="AF60" s="1261">
        <f t="shared" ref="AF60" si="77">SUM(AD60)</f>
        <v>1</v>
      </c>
      <c r="AG60" s="1335">
        <f>SUM('한양도성타임머신 WBS'!$Z$59,'한양도성타임머신 WBS'!$AB$59,'한양도성타임머신 WBS'!$AD$59,'한양도성타임머신 WBS'!$AF$59,'한양도성타임머신 WBS'!$AH$59,'한양도성타임머신 WBS'!$AJ$59,'한양도성타임머신 WBS'!$AL$59,'한양도성타임머신 WBS'!$AN$59,'한양도성타임머신 WBS'!$AP$59)/SUM('한양도성타임머신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1.1030769230769231</v>
      </c>
      <c r="AH60" s="1261">
        <f t="shared" ref="AH60" si="78">SUM(AF60)</f>
        <v>1</v>
      </c>
      <c r="AI60" s="1335">
        <f>SUM('한양도성타임머신 WBS'!$Z$59,'한양도성타임머신 WBS'!$AB$59,'한양도성타임머신 WBS'!$AD$59,'한양도성타임머신 WBS'!$AF$59,'한양도성타임머신 WBS'!$AH$59,'한양도성타임머신 WBS'!$AJ$59,'한양도성타임머신 WBS'!$AL$59,'한양도성타임머신 WBS'!$AN$59,'한양도성타임머신 WBS'!$AP$59,'한양도성타임머신 WBS'!$AR$59)/SUM('한양도성타임머신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1.4723076923076923</v>
      </c>
      <c r="AJ60" s="1261">
        <f t="shared" ref="AJ60" si="79">SUM(AH60)</f>
        <v>1</v>
      </c>
      <c r="AK60" s="1335">
        <f>SUM('한양도성타임머신 WBS'!$Z$59,'한양도성타임머신 WBS'!$AB$59,'한양도성타임머신 WBS'!$AD$59,'한양도성타임머신 WBS'!$AF$59,'한양도성타임머신 WBS'!$AH$59,'한양도성타임머신 WBS'!$AJ$59,'한양도성타임머신 WBS'!$AL$59,'한양도성타임머신 WBS'!$AN$59,'한양도성타임머신 WBS'!$AP$59,'한양도성타임머신 WBS'!$AR$59,'한양도성타임머신 WBS'!$AT$59)/SUM('한양도성타임머신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1.4723076923076923</v>
      </c>
      <c r="AL60" s="1261">
        <f t="shared" ref="AL60" si="80">SUM(AJ60)</f>
        <v>1</v>
      </c>
      <c r="AM60" s="1335">
        <f>SUM('한양도성타임머신 WBS'!$Z$59,'한양도성타임머신 WBS'!$AB$59,'한양도성타임머신 WBS'!$AD$59,'한양도성타임머신 WBS'!$AF$59,'한양도성타임머신 WBS'!$AH$59,'한양도성타임머신 WBS'!$AJ$59,'한양도성타임머신 WBS'!$AL$59,'한양도성타임머신 WBS'!$AN$59,'한양도성타임머신 WBS'!$AP$59,'한양도성타임머신 WBS'!$AR$59,'한양도성타임머신 WBS'!$AT$59,'한양도성타임머신 WBS'!$AV$59)/SUM('한양도성타임머신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1.4723076923076923</v>
      </c>
      <c r="AN60" s="1261">
        <f t="shared" ref="AN60" si="81">SUM(AL60)</f>
        <v>1</v>
      </c>
      <c r="AO60" s="1335">
        <f>SUM('한양도성타임머신 WBS'!$Z$59,'한양도성타임머신 WBS'!$AB$59,'한양도성타임머신 WBS'!$AD$59,'한양도성타임머신 WBS'!$AF$59,'한양도성타임머신 WBS'!$AH$59,'한양도성타임머신 WBS'!$AJ$59,'한양도성타임머신 WBS'!$AL$59,'한양도성타임머신 WBS'!$AN$59,'한양도성타임머신 WBS'!$AP$59,'한양도성타임머신 WBS'!$AR$59,'한양도성타임머신 WBS'!$AT$59,'한양도성타임머신 WBS'!$AV$59,'한양도성타임머신 WBS'!$AX$59)/SUM('한양도성타임머신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1.4723076923076923</v>
      </c>
      <c r="AP60" s="1261">
        <f t="shared" ref="AP60" si="82">SUM(AN60)</f>
        <v>1</v>
      </c>
      <c r="AQ60" s="1335">
        <f>SUM('한양도성타임머신 WBS'!$Z$59,'한양도성타임머신 WBS'!$AB$59,'한양도성타임머신 WBS'!$AD$59,'한양도성타임머신 WBS'!$AF$59,'한양도성타임머신 WBS'!$AH$59,'한양도성타임머신 WBS'!$AJ$59,'한양도성타임머신 WBS'!$AL$59,'한양도성타임머신 WBS'!$AN$59,'한양도성타임머신 WBS'!$AP$59,'한양도성타임머신 WBS'!$AR$59,'한양도성타임머신 WBS'!$AT$59,'한양도성타임머신 WBS'!$AV$59,'한양도성타임머신 WBS'!$AX$59,'한양도성타임머신 WBS'!$AZ$59)/SUM('한양도성타임머신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1.4723076923076923</v>
      </c>
      <c r="AR60" s="1261">
        <f t="shared" ref="AR60" si="83">SUM(AP60)</f>
        <v>1</v>
      </c>
      <c r="AS60" s="1335">
        <f>SUM('한양도성타임머신 WBS'!$Z$59,'한양도성타임머신 WBS'!$AB$59,'한양도성타임머신 WBS'!$AD$59,'한양도성타임머신 WBS'!$AF$59,'한양도성타임머신 WBS'!$AH$59,'한양도성타임머신 WBS'!$AJ$59,'한양도성타임머신 WBS'!$AL$59,'한양도성타임머신 WBS'!$AN$59,'한양도성타임머신 WBS'!$AP$59,'한양도성타임머신 WBS'!$AR$59,'한양도성타임머신 WBS'!$AT$59,'한양도성타임머신 WBS'!$AV$59,'한양도성타임머신 WBS'!$AX$59,'한양도성타임머신 WBS'!$AZ$59,'한양도성타임머신 WBS'!$BB$59)/SUM('한양도성타임머신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1.4723076923076923</v>
      </c>
      <c r="AT60" s="1261">
        <f t="shared" ref="AT60" si="84">SUM(AR60)</f>
        <v>1</v>
      </c>
      <c r="AU60" s="1335">
        <f>SUM('한양도성타임머신 WBS'!$Z$59,'한양도성타임머신 WBS'!$AB$59,'한양도성타임머신 WBS'!$AD$59,'한양도성타임머신 WBS'!$AF$59,'한양도성타임머신 WBS'!$AH$59,'한양도성타임머신 WBS'!$AJ$59,'한양도성타임머신 WBS'!$AL$59,'한양도성타임머신 WBS'!$AN$59,'한양도성타임머신 WBS'!$AP$59,'한양도성타임머신 WBS'!$AR$59,'한양도성타임머신 WBS'!$AT$59,'한양도성타임머신 WBS'!$AV$59,'한양도성타임머신 WBS'!$AX$59,'한양도성타임머신 WBS'!$AZ$59,'한양도성타임머신 WBS'!$BB$59,'한양도성타임머신 WBS'!$BD$59)/SUM('한양도성타임머신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1.4723076923076923</v>
      </c>
      <c r="AV60" s="1261">
        <f t="shared" ref="AV60" si="85">SUM(AT60)</f>
        <v>1</v>
      </c>
      <c r="AW60" s="1335">
        <f>SUM('한양도성타임머신 WBS'!$Z$59,'한양도성타임머신 WBS'!$AB$59,'한양도성타임머신 WBS'!$AD$59,'한양도성타임머신 WBS'!$AF$59,'한양도성타임머신 WBS'!$AH$59,'한양도성타임머신 WBS'!$AJ$59,'한양도성타임머신 WBS'!$AL$59,'한양도성타임머신 WBS'!$AN$59,'한양도성타임머신 WBS'!$AP$59,'한양도성타임머신 WBS'!$AR$59,'한양도성타임머신 WBS'!$AT$59,'한양도성타임머신 WBS'!$AV$59,'한양도성타임머신 WBS'!$AX$59,'한양도성타임머신 WBS'!$AZ$59,'한양도성타임머신 WBS'!$BB$59,'한양도성타임머신 WBS'!$BD$59,'한양도성타임머신 WBS'!$BF$59)/SUM('한양도성타임머신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1.4723076923076923</v>
      </c>
      <c r="AX60" s="1261">
        <f t="shared" ref="AX60" si="86">SUM(AV60)</f>
        <v>1</v>
      </c>
      <c r="AY60" s="1335">
        <f>SUM('한양도성타임머신 WBS'!$Z$59,'한양도성타임머신 WBS'!$AB$59,'한양도성타임머신 WBS'!$AD$59,'한양도성타임머신 WBS'!$AF$59,'한양도성타임머신 WBS'!$AH$59,'한양도성타임머신 WBS'!$AJ$59,'한양도성타임머신 WBS'!$AL$59,'한양도성타임머신 WBS'!$AN$59,'한양도성타임머신 WBS'!$AP$59,'한양도성타임머신 WBS'!$AR$59,'한양도성타임머신 WBS'!$AT$59,'한양도성타임머신 WBS'!$AV$59,'한양도성타임머신 WBS'!$AX$59,'한양도성타임머신 WBS'!$AZ$59,'한양도성타임머신 WBS'!$BB$59,'한양도성타임머신 WBS'!$BD$59,'한양도성타임머신 WBS'!$BF$59,'한양도성타임머신 WBS'!$BH$59)/SUM('한양도성타임머신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1.4723076923076923</v>
      </c>
      <c r="AZ60" s="1261">
        <f t="shared" ref="AZ60" si="87">SUM(AX60)</f>
        <v>1</v>
      </c>
      <c r="BA60" s="1335">
        <f>SUM('한양도성타임머신 WBS'!$Z$59,'한양도성타임머신 WBS'!$AB$59,'한양도성타임머신 WBS'!$AD$59,'한양도성타임머신 WBS'!$AF$59,'한양도성타임머신 WBS'!$AH$59,'한양도성타임머신 WBS'!$AJ$59,'한양도성타임머신 WBS'!$AL$59,'한양도성타임머신 WBS'!$AN$59,'한양도성타임머신 WBS'!$AP$59,'한양도성타임머신 WBS'!$AR$59,'한양도성타임머신 WBS'!$AT$59,'한양도성타임머신 WBS'!$AV$59,'한양도성타임머신 WBS'!$AX$59,'한양도성타임머신 WBS'!$AZ$59,'한양도성타임머신 WBS'!$BB$59,'한양도성타임머신 WBS'!$BD$59,'한양도성타임머신 WBS'!$BF$59,'한양도성타임머신 WBS'!$BH$59,'한양도성타임머신 WBS'!$BJ$59)/SUM('한양도성타임머신 WBS'!$Y$59,'한양도성타임머신 WBS'!$AA$59,'한양도성타임머신 WBS'!$AC$59,'한양도성타임머신 WBS'!$AE$59,'한양도성타임머신 WBS'!$AG$59,'한양도성타임머신 WBS'!$AI$59,'한양도성타임머신 WBS'!$AK$59)</f>
        <v>1.4723076923076923</v>
      </c>
      <c r="BB60" s="1261">
        <f t="shared" ref="BB60" si="88">SUM(AZ60)</f>
        <v>1</v>
      </c>
      <c r="BC60" s="1309">
        <f>SUM(BA60)</f>
        <v>1.4723076923076923</v>
      </c>
      <c r="BD60" s="1261">
        <f t="shared" ref="BD60" si="89">SUM(BB60)</f>
        <v>1</v>
      </c>
      <c r="BE60" s="1309">
        <f t="shared" si="73"/>
        <v>1.4723076923076923</v>
      </c>
      <c r="BF60" s="1261">
        <f t="shared" ref="BF60" si="90">SUM(BD60)</f>
        <v>1</v>
      </c>
      <c r="BG60" s="1309">
        <f t="shared" si="73"/>
        <v>1.4723076923076923</v>
      </c>
      <c r="BH60" s="1261">
        <f t="shared" ref="BH60" si="91">SUM(BF60)</f>
        <v>1</v>
      </c>
      <c r="BI60" s="1309">
        <f t="shared" si="76"/>
        <v>1.4723076923076923</v>
      </c>
      <c r="BJ60" s="1261">
        <f t="shared" ref="BJ60" si="92">SUM(BH60)</f>
        <v>1</v>
      </c>
      <c r="BK60" s="1309">
        <f>SUM(BI60)</f>
        <v>1.4723076923076923</v>
      </c>
      <c r="BL60" s="1257"/>
      <c r="BM60" s="1258"/>
      <c r="BN60" s="1257"/>
      <c r="BO60" s="1258"/>
    </row>
    <row r="61" spans="1:67" ht="22" customHeight="1" x14ac:dyDescent="0.25">
      <c r="A61" s="1253"/>
      <c r="B61" s="1264"/>
      <c r="C61" s="1264"/>
      <c r="D61" s="1264" t="s">
        <v>163</v>
      </c>
      <c r="E61" s="1264"/>
      <c r="F61" s="1257"/>
      <c r="G61" s="1308"/>
      <c r="H61" s="1257"/>
      <c r="I61" s="1308"/>
      <c r="J61" s="1257"/>
      <c r="K61" s="1308"/>
      <c r="L61" s="1257"/>
      <c r="M61" s="1308"/>
      <c r="N61" s="1257"/>
      <c r="O61" s="1308"/>
      <c r="P61" s="1257"/>
      <c r="Q61" s="1308"/>
      <c r="R61" s="1257"/>
      <c r="S61" s="1308"/>
      <c r="T61" s="1257"/>
      <c r="U61" s="1308"/>
      <c r="V61" s="1257"/>
      <c r="W61" s="1308"/>
      <c r="X61" s="1257"/>
      <c r="Y61" s="1308"/>
      <c r="Z61" s="1257"/>
      <c r="AA61" s="1308"/>
      <c r="AB61" s="1257"/>
      <c r="AC61" s="1308"/>
      <c r="AD61" s="1257"/>
      <c r="AE61" s="1308"/>
      <c r="AF61" s="1259">
        <f>SUM('한양도성타임머신 WBS'!$AO$60)/SUM('한양도성타임머신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0.09</v>
      </c>
      <c r="AG61" s="1260">
        <f>SUM('한양도성타임머신 WBS'!$AP$60)/SUM('한양도성타임머신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0.09</v>
      </c>
      <c r="AH61" s="1259">
        <f>SUM('한양도성타임머신 WBS'!$AO$60,'한양도성타임머신 WBS'!$AQ$60)/SUM('한양도성타임머신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0.18</v>
      </c>
      <c r="AI61" s="1260">
        <f>SUM('한양도성타임머신 WBS'!$AP$60,'한양도성타임머신 WBS'!$AR$60)/SUM('한양도성타임머신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0.18</v>
      </c>
      <c r="AJ61" s="1259">
        <f>SUM('한양도성타임머신 WBS'!$AO$60,'한양도성타임머신 WBS'!$AQ$60,'한양도성타임머신 WBS'!$AS$60)/SUM('한양도성타임머신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0.27</v>
      </c>
      <c r="AK61" s="1260">
        <f>SUM('한양도성타임머신 WBS'!$AP$60,'한양도성타임머신 WBS'!$AR$60,'한양도성타임머신 WBS'!$AT$60)/SUM('한양도성타임머신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0.18</v>
      </c>
      <c r="AL61" s="1259">
        <f>SUM('한양도성타임머신 WBS'!$AO$60,'한양도성타임머신 WBS'!$AQ$60,'한양도성타임머신 WBS'!$AS$60,'한양도성타임머신 WBS'!$AU$60)/SUM('한양도성타임머신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0.36</v>
      </c>
      <c r="AM61" s="1260">
        <f>SUM('한양도성타임머신 WBS'!$AP$60,'한양도성타임머신 WBS'!$AR$60,'한양도성타임머신 WBS'!$AT$60,'한양도성타임머신 WBS'!$AV$60)/SUM('한양도성타임머신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0.18</v>
      </c>
      <c r="AN61" s="1259">
        <f>SUM('한양도성타임머신 WBS'!$AO$60,'한양도성타임머신 WBS'!$AQ$60,'한양도성타임머신 WBS'!$AS$60,'한양도성타임머신 WBS'!$AU$60,'한양도성타임머신 WBS'!$AW$60)/SUM('한양도성타임머신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0.45</v>
      </c>
      <c r="AO61" s="1260">
        <f>SUM('한양도성타임머신 WBS'!$AP$60,'한양도성타임머신 WBS'!$AR$60,'한양도성타임머신 WBS'!$AT$60,'한양도성타임머신 WBS'!$AV$60,'한양도성타임머신 WBS'!$AX$60)/SUM('한양도성타임머신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0.18</v>
      </c>
      <c r="AP61" s="1259">
        <f>SUM('한양도성타임머신 WBS'!$AO$60,'한양도성타임머신 WBS'!$AQ$60,'한양도성타임머신 WBS'!$AS$60,'한양도성타임머신 WBS'!$AU$60,'한양도성타임머신 WBS'!$AW$60,'한양도성타임머신 WBS'!$AY$60)/SUM('한양도성타임머신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0.54500000000000004</v>
      </c>
      <c r="AQ61" s="1260">
        <f>SUM('한양도성타임머신 WBS'!$AP$60,'한양도성타임머신 WBS'!$AR$60,'한양도성타임머신 WBS'!$AT$60,'한양도성타임머신 WBS'!$AV$60,'한양도성타임머신 WBS'!$AX$60,'한양도성타임머신 WBS'!$AZ$60)/SUM('한양도성타임머신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0.18</v>
      </c>
      <c r="AR61" s="1259">
        <f>SUM('한양도성타임머신 WBS'!$AO$60,'한양도성타임머신 WBS'!$AQ$60,'한양도성타임머신 WBS'!$AS$60,'한양도성타임머신 WBS'!$AU$60,'한양도성타임머신 WBS'!$AW$60,'한양도성타임머신 WBS'!$AY$60,'한양도성타임머신 WBS'!$BA$60)/SUM('한양도성타임머신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0.64</v>
      </c>
      <c r="AS61" s="1260">
        <f>SUM('한양도성타임머신 WBS'!$AP$60,'한양도성타임머신 WBS'!$AR$60,'한양도성타임머신 WBS'!$AT$60,'한양도성타임머신 WBS'!$AV$60,'한양도성타임머신 WBS'!$AX$60,'한양도성타임머신 WBS'!$AZ$60,'한양도성타임머신 WBS'!$BB$60)/SUM('한양도성타임머신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0.18</v>
      </c>
      <c r="AT61" s="1259">
        <f>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0.73</v>
      </c>
      <c r="AU61" s="1260">
        <f>SUM('한양도성타임머신 WBS'!$AP$60,'한양도성타임머신 WBS'!$AR$60,'한양도성타임머신 WBS'!$AT$60,'한양도성타임머신 WBS'!$AV$60,'한양도성타임머신 WBS'!$AX$60,'한양도성타임머신 WBS'!$AZ$60,'한양도성타임머신 WBS'!$BB$60,'한양도성타임머신 WBS'!$BD$60)/SUM('한양도성타임머신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0.18</v>
      </c>
      <c r="AV61" s="1259">
        <f>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0.82</v>
      </c>
      <c r="AW61" s="1260">
        <f>SUM('한양도성타임머신 WBS'!$AP$60,'한양도성타임머신 WBS'!$AR$60,'한양도성타임머신 WBS'!$AT$60,'한양도성타임머신 WBS'!$AV$60,'한양도성타임머신 WBS'!$AX$60,'한양도성타임머신 WBS'!$AZ$60,'한양도성타임머신 WBS'!$BB$60,'한양도성타임머신 WBS'!$BD$60,'한양도성타임머신 WBS'!$BF$60)/SUM('한양도성타임머신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0.18</v>
      </c>
      <c r="AX61" s="1259">
        <f>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0.91</v>
      </c>
      <c r="AY61" s="1260">
        <f>SUM('한양도성타임머신 WBS'!$AP$60,'한양도성타임머신 WBS'!$AR$60,'한양도성타임머신 WBS'!$AT$60,'한양도성타임머신 WBS'!$AV$60,'한양도성타임머신 WBS'!$AX$60,'한양도성타임머신 WBS'!$AZ$60,'한양도성타임머신 WBS'!$BB$60,'한양도성타임머신 WBS'!$BD$60,'한양도성타임머신 WBS'!$BF$60,'한양도성타임머신 WBS'!$BH$60)/SUM('한양도성타임머신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0.18</v>
      </c>
      <c r="AZ61" s="1259">
        <f>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1</v>
      </c>
      <c r="BA61" s="1260">
        <f>SUM('한양도성타임머신 WBS'!$AP$60,'한양도성타임머신 WBS'!$AR$60,'한양도성타임머신 WBS'!$AT$60,'한양도성타임머신 WBS'!$AV$60,'한양도성타임머신 WBS'!$AX$60,'한양도성타임머신 WBS'!$AZ$60,'한양도성타임머신 WBS'!$BB$60,'한양도성타임머신 WBS'!$BD$60,'한양도성타임머신 WBS'!$BF$60,'한양도성타임머신 WBS'!$BH$60,'한양도성타임머신 WBS'!$BJ$60)/SUM('한양도성타임머신 WBS'!$AO$60,'한양도성타임머신 WBS'!$AQ$60,'한양도성타임머신 WBS'!$AS$60,'한양도성타임머신 WBS'!$AU$60,'한양도성타임머신 WBS'!$AW$60,'한양도성타임머신 WBS'!$AY$60,'한양도성타임머신 WBS'!$BA$60,'한양도성타임머신 WBS'!$BC$60,'한양도성타임머신 WBS'!$BE$60,'한양도성타임머신 WBS'!$BG$60,'한양도성타임머신 WBS'!$BI$60)</f>
        <v>0.18</v>
      </c>
      <c r="BB61" s="1336">
        <f t="shared" ref="BB61:BE61" si="93">SUM(AZ61)</f>
        <v>1</v>
      </c>
      <c r="BC61" s="1309">
        <f t="shared" si="93"/>
        <v>0.18</v>
      </c>
      <c r="BD61" s="1336">
        <f t="shared" si="93"/>
        <v>1</v>
      </c>
      <c r="BE61" s="1309">
        <f t="shared" si="93"/>
        <v>0.18</v>
      </c>
      <c r="BF61" s="1336">
        <f t="shared" si="73"/>
        <v>1</v>
      </c>
      <c r="BG61" s="1309">
        <f t="shared" si="73"/>
        <v>0.18</v>
      </c>
      <c r="BH61" s="1336">
        <f t="shared" si="73"/>
        <v>1</v>
      </c>
      <c r="BI61" s="1309">
        <f t="shared" si="73"/>
        <v>0.18</v>
      </c>
      <c r="BJ61" s="1336">
        <f t="shared" si="74"/>
        <v>1</v>
      </c>
      <c r="BK61" s="1309">
        <f t="shared" si="74"/>
        <v>0.18</v>
      </c>
      <c r="BL61" s="1257"/>
      <c r="BM61" s="1308"/>
      <c r="BN61" s="1257"/>
      <c r="BO61" s="1308"/>
    </row>
    <row r="62" spans="1:67" ht="22" customHeight="1" x14ac:dyDescent="0.25">
      <c r="A62" s="1253"/>
      <c r="B62" s="1305"/>
      <c r="C62" s="1305" t="s">
        <v>233</v>
      </c>
      <c r="D62" s="1305"/>
      <c r="E62" s="1305"/>
      <c r="F62" s="1306">
        <f>SUM(F63:F67)/5</f>
        <v>0</v>
      </c>
      <c r="G62" s="1307">
        <f>SUM(G63:G67)/5</f>
        <v>0</v>
      </c>
      <c r="H62" s="1306">
        <f t="shared" ref="H62:AR62" si="94">SUM(H63:H67)/5</f>
        <v>0</v>
      </c>
      <c r="I62" s="1307">
        <f t="shared" si="94"/>
        <v>0</v>
      </c>
      <c r="J62" s="1306">
        <f t="shared" si="94"/>
        <v>0</v>
      </c>
      <c r="K62" s="1307">
        <f t="shared" si="94"/>
        <v>0</v>
      </c>
      <c r="L62" s="1306">
        <f t="shared" si="94"/>
        <v>0</v>
      </c>
      <c r="M62" s="1307">
        <f t="shared" si="94"/>
        <v>0</v>
      </c>
      <c r="N62" s="1306">
        <f t="shared" si="94"/>
        <v>0</v>
      </c>
      <c r="O62" s="1307">
        <f t="shared" si="94"/>
        <v>0</v>
      </c>
      <c r="P62" s="1306">
        <f t="shared" si="94"/>
        <v>0</v>
      </c>
      <c r="Q62" s="1307">
        <f t="shared" si="94"/>
        <v>0</v>
      </c>
      <c r="R62" s="1306">
        <f t="shared" si="94"/>
        <v>0</v>
      </c>
      <c r="S62" s="1307">
        <f t="shared" si="94"/>
        <v>0</v>
      </c>
      <c r="T62" s="1306">
        <f t="shared" si="94"/>
        <v>0</v>
      </c>
      <c r="U62" s="1307">
        <f t="shared" si="94"/>
        <v>0</v>
      </c>
      <c r="V62" s="1306">
        <f t="shared" si="94"/>
        <v>0</v>
      </c>
      <c r="W62" s="1307">
        <f t="shared" si="94"/>
        <v>0</v>
      </c>
      <c r="X62" s="1306">
        <f t="shared" si="94"/>
        <v>8.6153846153846164E-2</v>
      </c>
      <c r="Y62" s="1307">
        <f t="shared" si="94"/>
        <v>0</v>
      </c>
      <c r="Z62" s="1306">
        <f t="shared" si="94"/>
        <v>0.18769230769230769</v>
      </c>
      <c r="AA62" s="1307">
        <f t="shared" si="94"/>
        <v>0.18769230769230769</v>
      </c>
      <c r="AB62" s="1306">
        <f t="shared" si="94"/>
        <v>0.2678461538461539</v>
      </c>
      <c r="AC62" s="1307">
        <f t="shared" si="94"/>
        <v>0.2678461538461539</v>
      </c>
      <c r="AD62" s="1306">
        <f t="shared" si="94"/>
        <v>0.36799999999999999</v>
      </c>
      <c r="AE62" s="1307">
        <f t="shared" si="94"/>
        <v>0.33846153846153848</v>
      </c>
      <c r="AF62" s="1306">
        <f t="shared" si="94"/>
        <v>0.42199999999999999</v>
      </c>
      <c r="AG62" s="1307">
        <f t="shared" si="94"/>
        <v>0.3486153846153846</v>
      </c>
      <c r="AH62" s="1306">
        <f t="shared" si="94"/>
        <v>0.49399999999999994</v>
      </c>
      <c r="AI62" s="1307">
        <f t="shared" si="94"/>
        <v>0.38723076923076921</v>
      </c>
      <c r="AJ62" s="1306">
        <f t="shared" si="94"/>
        <v>0.56600000000000006</v>
      </c>
      <c r="AK62" s="1307">
        <f t="shared" si="94"/>
        <v>0.38723076923076921</v>
      </c>
      <c r="AL62" s="1306">
        <f t="shared" si="94"/>
        <v>0.63800000000000001</v>
      </c>
      <c r="AM62" s="1307">
        <f t="shared" si="94"/>
        <v>0.38723076923076921</v>
      </c>
      <c r="AN62" s="1306">
        <f t="shared" si="94"/>
        <v>0.7</v>
      </c>
      <c r="AO62" s="1307">
        <f t="shared" si="94"/>
        <v>0.38723076923076921</v>
      </c>
      <c r="AP62" s="1306">
        <f t="shared" si="94"/>
        <v>0.76200000000000012</v>
      </c>
      <c r="AQ62" s="1307">
        <f t="shared" si="94"/>
        <v>0.38723076923076921</v>
      </c>
      <c r="AR62" s="1306">
        <f t="shared" si="94"/>
        <v>0.83100000000000007</v>
      </c>
      <c r="AS62" s="1307">
        <f>SUM(AS63:AS67)/5</f>
        <v>0.38723076923076921</v>
      </c>
      <c r="AT62" s="1306">
        <f t="shared" ref="AT62:BO62" si="95">SUM(AT63:AT67)/5</f>
        <v>0.87999999999999989</v>
      </c>
      <c r="AU62" s="1307">
        <f t="shared" si="95"/>
        <v>0.38723076923076921</v>
      </c>
      <c r="AV62" s="1306">
        <f t="shared" si="95"/>
        <v>0.92800000000000016</v>
      </c>
      <c r="AW62" s="1307">
        <f t="shared" si="95"/>
        <v>0.38723076923076921</v>
      </c>
      <c r="AX62" s="1306">
        <f t="shared" si="95"/>
        <v>0.95199999999999996</v>
      </c>
      <c r="AY62" s="1307">
        <f t="shared" si="95"/>
        <v>0.38723076923076921</v>
      </c>
      <c r="AZ62" s="1306">
        <f t="shared" si="95"/>
        <v>0.97599999999999998</v>
      </c>
      <c r="BA62" s="1307">
        <f t="shared" si="95"/>
        <v>0.38723076923076921</v>
      </c>
      <c r="BB62" s="1306">
        <f t="shared" si="95"/>
        <v>1</v>
      </c>
      <c r="BC62" s="1307">
        <f t="shared" si="95"/>
        <v>0.38723076923076921</v>
      </c>
      <c r="BD62" s="1306">
        <f t="shared" si="95"/>
        <v>1</v>
      </c>
      <c r="BE62" s="1307">
        <f t="shared" si="95"/>
        <v>0.38723076923076921</v>
      </c>
      <c r="BF62" s="1306">
        <f t="shared" si="95"/>
        <v>1</v>
      </c>
      <c r="BG62" s="1307">
        <f t="shared" si="95"/>
        <v>0.38723076923076921</v>
      </c>
      <c r="BH62" s="1306">
        <f t="shared" si="95"/>
        <v>1</v>
      </c>
      <c r="BI62" s="1307">
        <f t="shared" si="95"/>
        <v>0.38723076923076921</v>
      </c>
      <c r="BJ62" s="1306">
        <f t="shared" si="95"/>
        <v>1</v>
      </c>
      <c r="BK62" s="1307">
        <f t="shared" si="95"/>
        <v>0.38723076923076921</v>
      </c>
      <c r="BL62" s="1306">
        <f t="shared" si="95"/>
        <v>0</v>
      </c>
      <c r="BM62" s="1307">
        <f t="shared" si="95"/>
        <v>0</v>
      </c>
      <c r="BN62" s="1306">
        <f t="shared" si="95"/>
        <v>0</v>
      </c>
      <c r="BO62" s="1307">
        <f t="shared" si="95"/>
        <v>0</v>
      </c>
    </row>
    <row r="63" spans="1:67" ht="22" customHeight="1" x14ac:dyDescent="0.25">
      <c r="A63" s="1253"/>
      <c r="B63" s="1264"/>
      <c r="C63" s="1264"/>
      <c r="D63" s="1264" t="s">
        <v>164</v>
      </c>
      <c r="E63" s="1254"/>
      <c r="F63" s="1257"/>
      <c r="G63" s="1308"/>
      <c r="H63" s="1257"/>
      <c r="I63" s="1308"/>
      <c r="J63" s="1257"/>
      <c r="K63" s="1308"/>
      <c r="L63" s="1257"/>
      <c r="M63" s="1308"/>
      <c r="N63" s="1257"/>
      <c r="O63" s="1308"/>
      <c r="P63" s="1257"/>
      <c r="Q63" s="1308"/>
      <c r="R63" s="1257"/>
      <c r="S63" s="1308"/>
      <c r="T63" s="1257"/>
      <c r="U63" s="1308"/>
      <c r="V63" s="1257"/>
      <c r="W63" s="1308"/>
      <c r="X63" s="1257"/>
      <c r="Y63" s="1308"/>
      <c r="Z63" s="1257"/>
      <c r="AA63" s="1308"/>
      <c r="AB63" s="1257"/>
      <c r="AC63" s="1308"/>
      <c r="AD63" s="1259">
        <f>SUM('한양도성타임머신 WBS'!$AM$62)/SUM('한양도성타임머신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0.1</v>
      </c>
      <c r="AE63" s="1260">
        <f>SUM('한양도성타임머신 WBS'!$AN$62)/SUM('한양도성타임머신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</v>
      </c>
      <c r="AF63" s="1259">
        <f>SUM('한양도성타임머신 WBS'!$AM$62,'한양도성타임머신 WBS'!$AO$62)/SUM('한양도성타임머신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0.2</v>
      </c>
      <c r="AG63" s="1260">
        <f>SUM('한양도성타임머신 WBS'!$AN$62,'한양도성타임머신 WBS'!$AP$62)/SUM('한양도성타임머신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</v>
      </c>
      <c r="AH63" s="1259">
        <f>SUM('한양도성타임머신 WBS'!$AM$62,'한양도성타임머신 WBS'!$AO$62,'한양도성타임머신 WBS'!$AQ$62)/SUM('한양도성타임머신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0.3</v>
      </c>
      <c r="AI63" s="1260">
        <f>SUM('한양도성타임머신 WBS'!$AN$62,'한양도성타임머신 WBS'!$AP$62,'한양도성타임머신 WBS'!$AR$62)/SUM('한양도성타임머신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</v>
      </c>
      <c r="AJ63" s="1259">
        <f>SUM('한양도성타임머신 WBS'!$AM$62,'한양도성타임머신 WBS'!$AO$62,'한양도성타임머신 WBS'!$AQ$62,'한양도성타임머신 WBS'!$AS$62)/SUM('한양도성타임머신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0.4</v>
      </c>
      <c r="AK63" s="1260">
        <f>SUM('한양도성타임머신 WBS'!$AN$62,'한양도성타임머신 WBS'!$AP$62,'한양도성타임머신 WBS'!$AR$62,'한양도성타임머신 WBS'!$AT$62)/SUM('한양도성타임머신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</v>
      </c>
      <c r="AL63" s="1259">
        <f>SUM('한양도성타임머신 WBS'!$AM$62,'한양도성타임머신 WBS'!$AO$62,'한양도성타임머신 WBS'!$AQ$62,'한양도성타임머신 WBS'!$AS$62,'한양도성타임머신 WBS'!$AU$62)/SUM('한양도성타임머신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0.5</v>
      </c>
      <c r="AM63" s="1260">
        <f>SUM('한양도성타임머신 WBS'!$AN$62,'한양도성타임머신 WBS'!$AP$62,'한양도성타임머신 WBS'!$AR$62,'한양도성타임머신 WBS'!$AT$62,'한양도성타임머신 WBS'!$AV$62)/SUM('한양도성타임머신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</v>
      </c>
      <c r="AN63" s="1259">
        <f>SUM('한양도성타임머신 WBS'!$AM$62,'한양도성타임머신 WBS'!$AO$62,'한양도성타임머신 WBS'!$AQ$62,'한양도성타임머신 WBS'!$AS$62,'한양도성타임머신 WBS'!$AU$62,'한양도성타임머신 WBS'!$AW$62)/SUM('한양도성타임머신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0.6</v>
      </c>
      <c r="AO63" s="1260">
        <f>SUM('한양도성타임머신 WBS'!$AN$62,'한양도성타임머신 WBS'!$AP$62,'한양도성타임머신 WBS'!$AR$62,'한양도성타임머신 WBS'!$AT$62,'한양도성타임머신 WBS'!$AV$62,'한양도성타임머신 WBS'!$AX$62)/SUM('한양도성타임머신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</v>
      </c>
      <c r="AP63" s="1259">
        <f>SUM('한양도성타임머신 WBS'!$AM$62,'한양도성타임머신 WBS'!$AO$62,'한양도성타임머신 WBS'!$AQ$62,'한양도성타임머신 WBS'!$AS$62,'한양도성타임머신 WBS'!$AU$62,'한양도성타임머신 WBS'!$AW$62,'한양도성타임머신 WBS'!$AY$62)/SUM('한양도성타임머신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0.7</v>
      </c>
      <c r="AQ63" s="1260">
        <f>SUM('한양도성타임머신 WBS'!$AN$62,'한양도성타임머신 WBS'!$AP$62,'한양도성타임머신 WBS'!$AR$62,'한양도성타임머신 WBS'!$AT$62,'한양도성타임머신 WBS'!$AV$62,'한양도성타임머신 WBS'!$AX$62,'한양도성타임머신 WBS'!$AZ$62)/SUM('한양도성타임머신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</v>
      </c>
      <c r="AR63" s="1259">
        <f>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0.8</v>
      </c>
      <c r="AS63" s="1260">
        <f>SUM('한양도성타임머신 WBS'!$AN$62,'한양도성타임머신 WBS'!$AP$62,'한양도성타임머신 WBS'!$AR$62,'한양도성타임머신 WBS'!$AT$62,'한양도성타임머신 WBS'!$AV$62,'한양도성타임머신 WBS'!$AX$62,'한양도성타임머신 WBS'!$AZ$62,'한양도성타임머신 WBS'!$BB$62)/SUM('한양도성타임머신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</v>
      </c>
      <c r="AT63" s="1259">
        <f>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0.9</v>
      </c>
      <c r="AU63" s="1260">
        <f>SUM('한양도성타임머신 WBS'!$AN$62,'한양도성타임머신 WBS'!$AP$62,'한양도성타임머신 WBS'!$AR$62,'한양도성타임머신 WBS'!$AT$62,'한양도성타임머신 WBS'!$AV$62,'한양도성타임머신 WBS'!$AX$62,'한양도성타임머신 WBS'!$AZ$62,'한양도성타임머신 WBS'!$BB$62,'한양도성타임머신 WBS'!$BD$62)/SUM('한양도성타임머신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</v>
      </c>
      <c r="AV63" s="1259">
        <f>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1</v>
      </c>
      <c r="AW63" s="1260">
        <f>SUM('한양도성타임머신 WBS'!$AN$62,'한양도성타임머신 WBS'!$AP$62,'한양도성타임머신 WBS'!$AR$62,'한양도성타임머신 WBS'!$AT$62,'한양도성타임머신 WBS'!$AV$62,'한양도성타임머신 WBS'!$AX$62,'한양도성타임머신 WBS'!$AZ$62,'한양도성타임머신 WBS'!$BB$62,'한양도성타임머신 WBS'!$BD$62,'한양도성타임머신 WBS'!$BF$62)/SUM('한양도성타임머신 WBS'!$AM$62,'한양도성타임머신 WBS'!$AO$62,'한양도성타임머신 WBS'!$AQ$62,'한양도성타임머신 WBS'!$AS$62,'한양도성타임머신 WBS'!$AU$62,'한양도성타임머신 WBS'!$AW$62,'한양도성타임머신 WBS'!$AY$62,'한양도성타임머신 WBS'!$BA$62,'한양도성타임머신 WBS'!$BC$62,'한양도성타임머신 WBS'!$BE$62)</f>
        <v>0</v>
      </c>
      <c r="AX63" s="1261">
        <f>SUM(AV63)</f>
        <v>1</v>
      </c>
      <c r="AY63" s="1309">
        <f>SUM(AW63)</f>
        <v>0</v>
      </c>
      <c r="AZ63" s="1261">
        <f t="shared" ref="AZ63:BK65" si="96">SUM(AX63)</f>
        <v>1</v>
      </c>
      <c r="BA63" s="1309">
        <f t="shared" si="96"/>
        <v>0</v>
      </c>
      <c r="BB63" s="1261">
        <f t="shared" si="96"/>
        <v>1</v>
      </c>
      <c r="BC63" s="1309">
        <f t="shared" si="96"/>
        <v>0</v>
      </c>
      <c r="BD63" s="1261">
        <f t="shared" si="96"/>
        <v>1</v>
      </c>
      <c r="BE63" s="1309">
        <f t="shared" si="96"/>
        <v>0</v>
      </c>
      <c r="BF63" s="1261">
        <f t="shared" si="96"/>
        <v>1</v>
      </c>
      <c r="BG63" s="1309">
        <f t="shared" si="96"/>
        <v>0</v>
      </c>
      <c r="BH63" s="1261">
        <f t="shared" si="96"/>
        <v>1</v>
      </c>
      <c r="BI63" s="1309">
        <f t="shared" si="96"/>
        <v>0</v>
      </c>
      <c r="BJ63" s="1261">
        <f t="shared" si="96"/>
        <v>1</v>
      </c>
      <c r="BK63" s="1309">
        <f t="shared" si="96"/>
        <v>0</v>
      </c>
      <c r="BL63" s="1257"/>
      <c r="BM63" s="1308"/>
      <c r="BN63" s="1257"/>
      <c r="BO63" s="1308"/>
    </row>
    <row r="64" spans="1:67" ht="22" customHeight="1" x14ac:dyDescent="0.25">
      <c r="A64" s="1253"/>
      <c r="B64" s="1264"/>
      <c r="C64" s="1333"/>
      <c r="D64" s="1333" t="s">
        <v>300</v>
      </c>
      <c r="E64" s="1334"/>
      <c r="F64" s="1257"/>
      <c r="G64" s="1308"/>
      <c r="H64" s="1257"/>
      <c r="I64" s="1308"/>
      <c r="J64" s="1257"/>
      <c r="K64" s="1308"/>
      <c r="L64" s="1257"/>
      <c r="M64" s="1308"/>
      <c r="N64" s="1257"/>
      <c r="O64" s="1308"/>
      <c r="P64" s="1257"/>
      <c r="Q64" s="1308"/>
      <c r="R64" s="1257"/>
      <c r="S64" s="1308"/>
      <c r="T64" s="1257"/>
      <c r="U64" s="1308"/>
      <c r="V64" s="1257"/>
      <c r="W64" s="1308"/>
      <c r="X64" s="1259">
        <f>SUM('한양도성타임머신 WBS'!$AG$63)/SUM('한양도성타임머신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0.1</v>
      </c>
      <c r="Y64" s="1260">
        <f>SUM('한양도성타임머신 WBS'!$AH$63)/SUM('한양도성타임머신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</v>
      </c>
      <c r="Z64" s="1259">
        <f>SUM('한양도성타임머신 WBS'!$AG$63,'한양도성타임머신 WBS'!$AI$63)/SUM('한양도성타임머신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0.2</v>
      </c>
      <c r="AA64" s="1260">
        <f>SUM('한양도성타임머신 WBS'!$AH$63,'한양도성타임머신 WBS'!$AJ$63)/SUM('한양도성타임머신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0.2</v>
      </c>
      <c r="AB64" s="1259">
        <f>SUM('한양도성타임머신 WBS'!$AG$63,'한양도성타임머신 WBS'!$AI$63,'한양도성타임머신 WBS'!$AK$63)/SUM('한양도성타임머신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0.3</v>
      </c>
      <c r="AC64" s="1260">
        <f>SUM('한양도성타임머신 WBS'!$AH$63,'한양도성타임머신 WBS'!$AJ$63,'한양도성타임머신 WBS'!$AL$63)/SUM('한양도성타임머신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0.3</v>
      </c>
      <c r="AD64" s="1259">
        <f>SUM('한양도성타임머신 WBS'!$AG$63,'한양도성타임머신 WBS'!$AI$63,'한양도성타임머신 WBS'!$AK$63,'한양도성타임머신 WBS'!$AM$63)/SUM('한양도성타임머신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0.4</v>
      </c>
      <c r="AE64" s="1260">
        <f>SUM('한양도성타임머신 WBS'!$AH$63,'한양도성타임머신 WBS'!$AJ$63,'한양도성타임머신 WBS'!$AL$63,'한양도성타임머신 WBS'!$AN$63)/SUM('한양도성타임머신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0.4</v>
      </c>
      <c r="AF64" s="1259">
        <f>SUM('한양도성타임머신 WBS'!$AG$63,'한양도성타임머신 WBS'!$AI$63,'한양도성타임머신 WBS'!$AK$63,'한양도성타임머신 WBS'!$AM$63,'한양도성타임머신 WBS'!$AO$63)/SUM('한양도성타임머신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0.5</v>
      </c>
      <c r="AG64" s="1260">
        <f>SUM('한양도성타임머신 WBS'!$AH$63,'한양도성타임머신 WBS'!$AJ$63,'한양도성타임머신 WBS'!$AL$63,'한양도성타임머신 WBS'!$AN$63,'한양도성타임머신 WBS'!$AP$63)/SUM('한양도성타임머신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0.4</v>
      </c>
      <c r="AH64" s="1259">
        <f>SUM('한양도성타임머신 WBS'!$AG$63,'한양도성타임머신 WBS'!$AI$63,'한양도성타임머신 WBS'!$AK$63,'한양도성타임머신 WBS'!$AM$63,'한양도성타임머신 WBS'!$AO$63,'한양도성타임머신 WBS'!$AQ$63)/SUM('한양도성타임머신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0.6</v>
      </c>
      <c r="AI64" s="1260">
        <f>SUM('한양도성타임머신 WBS'!$AH$63,'한양도성타임머신 WBS'!$AJ$63,'한양도성타임머신 WBS'!$AL$63,'한양도성타임머신 WBS'!$AN$63,'한양도성타임머신 WBS'!$AP$63,'한양도성타임머신 WBS'!$AR$63)/SUM('한양도성타임머신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0.4</v>
      </c>
      <c r="AJ64" s="1259">
        <f>SUM('한양도성타임머신 WBS'!$AG$63,'한양도성타임머신 WBS'!$AI$63,'한양도성타임머신 WBS'!$AK$63,'한양도성타임머신 WBS'!$AM$63,'한양도성타임머신 WBS'!$AO$63,'한양도성타임머신 WBS'!$AQ$63,'한양도성타임머신 WBS'!$AS$63)/SUM('한양도성타임머신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0.7</v>
      </c>
      <c r="AK64" s="1260">
        <f>SUM('한양도성타임머신 WBS'!$AH$63,'한양도성타임머신 WBS'!$AJ$63,'한양도성타임머신 WBS'!$AL$63,'한양도성타임머신 WBS'!$AN$63,'한양도성타임머신 WBS'!$AP$63,'한양도성타임머신 WBS'!$AR$63,'한양도성타임머신 WBS'!$AT$63)/SUM('한양도성타임머신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0.4</v>
      </c>
      <c r="AL64" s="1259">
        <f>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0.8</v>
      </c>
      <c r="AM64" s="1260">
        <f>SUM('한양도성타임머신 WBS'!$AH$63,'한양도성타임머신 WBS'!$AJ$63,'한양도성타임머신 WBS'!$AL$63,'한양도성타임머신 WBS'!$AN$63,'한양도성타임머신 WBS'!$AP$63,'한양도성타임머신 WBS'!$AR$63,'한양도성타임머신 WBS'!$AT$63,'한양도성타임머신 WBS'!$AV$63)/SUM('한양도성타임머신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0.4</v>
      </c>
      <c r="AN64" s="1259">
        <f>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0.85</v>
      </c>
      <c r="AO64" s="1260">
        <f>SUM('한양도성타임머신 WBS'!$AH$63,'한양도성타임머신 WBS'!$AJ$63,'한양도성타임머신 WBS'!$AL$63,'한양도성타임머신 WBS'!$AN$63,'한양도성타임머신 WBS'!$AP$63,'한양도성타임머신 WBS'!$AR$63,'한양도성타임머신 WBS'!$AT$63,'한양도성타임머신 WBS'!$AV$63,'한양도성타임머신 WBS'!$AX$63)/SUM('한양도성타임머신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0.4</v>
      </c>
      <c r="AP64" s="1259">
        <f>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0.9</v>
      </c>
      <c r="AQ64" s="1260">
        <f>SUM('한양도성타임머신 WBS'!$AH$63,'한양도성타임머신 WBS'!$AJ$63,'한양도성타임머신 WBS'!$AL$63,'한양도성타임머신 WBS'!$AN$63,'한양도성타임머신 WBS'!$AP$63,'한양도성타임머신 WBS'!$AR$63,'한양도성타임머신 WBS'!$AT$63,'한양도성타임머신 WBS'!$AV$63,'한양도성타임머신 WBS'!$AX$63,'한양도성타임머신 WBS'!$AZ$63)/SUM('한양도성타임머신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0.4</v>
      </c>
      <c r="AR64" s="1259">
        <f>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1</v>
      </c>
      <c r="AS64" s="1260">
        <f>SUM('한양도성타임머신 WBS'!$AH$63,'한양도성타임머신 WBS'!$AJ$63,'한양도성타임머신 WBS'!$AL$63,'한양도성타임머신 WBS'!$AN$63,'한양도성타임머신 WBS'!$AP$63,'한양도성타임머신 WBS'!$AR$63,'한양도성타임머신 WBS'!$AT$63,'한양도성타임머신 WBS'!$AV$63,'한양도성타임머신 WBS'!$AX$63,'한양도성타임머신 WBS'!$AZ$63,'한양도성타임머신 WBS'!$BB$63)/SUM('한양도성타임머신 WBS'!$AG$63,'한양도성타임머신 WBS'!$AI$63,'한양도성타임머신 WBS'!$AK$63,'한양도성타임머신 WBS'!$AM$63,'한양도성타임머신 WBS'!$AO$63,'한양도성타임머신 WBS'!$AQ$63,'한양도성타임머신 WBS'!$AS$63,'한양도성타임머신 WBS'!$AU$63,'한양도성타임머신 WBS'!$AW$63,'한양도성타임머신 WBS'!$AY$63,'한양도성타임머신 WBS'!$BA$63)</f>
        <v>0.4</v>
      </c>
      <c r="AT64" s="1261">
        <f>SUM(AR64)</f>
        <v>1</v>
      </c>
      <c r="AU64" s="1309">
        <f>SUM(AS64)</f>
        <v>0.4</v>
      </c>
      <c r="AV64" s="1261">
        <f t="shared" ref="AV64:AY64" si="97">SUM(AT64)</f>
        <v>1</v>
      </c>
      <c r="AW64" s="1309">
        <f t="shared" si="97"/>
        <v>0.4</v>
      </c>
      <c r="AX64" s="1261">
        <f t="shared" si="97"/>
        <v>1</v>
      </c>
      <c r="AY64" s="1309">
        <f t="shared" si="97"/>
        <v>0.4</v>
      </c>
      <c r="AZ64" s="1261">
        <f t="shared" si="96"/>
        <v>1</v>
      </c>
      <c r="BA64" s="1309">
        <f t="shared" si="96"/>
        <v>0.4</v>
      </c>
      <c r="BB64" s="1261">
        <f t="shared" si="96"/>
        <v>1</v>
      </c>
      <c r="BC64" s="1309">
        <f t="shared" si="96"/>
        <v>0.4</v>
      </c>
      <c r="BD64" s="1261">
        <f t="shared" si="96"/>
        <v>1</v>
      </c>
      <c r="BE64" s="1309">
        <f t="shared" si="96"/>
        <v>0.4</v>
      </c>
      <c r="BF64" s="1261">
        <f t="shared" si="96"/>
        <v>1</v>
      </c>
      <c r="BG64" s="1309">
        <f t="shared" si="96"/>
        <v>0.4</v>
      </c>
      <c r="BH64" s="1261">
        <f t="shared" si="96"/>
        <v>1</v>
      </c>
      <c r="BI64" s="1309">
        <f t="shared" si="96"/>
        <v>0.4</v>
      </c>
      <c r="BJ64" s="1261">
        <f t="shared" si="96"/>
        <v>1</v>
      </c>
      <c r="BK64" s="1309">
        <f t="shared" si="96"/>
        <v>0.4</v>
      </c>
      <c r="BL64" s="1257"/>
      <c r="BM64" s="1308"/>
      <c r="BN64" s="1257"/>
      <c r="BO64" s="1308"/>
    </row>
    <row r="65" spans="1:67" ht="22" customHeight="1" x14ac:dyDescent="0.25">
      <c r="A65" s="1253"/>
      <c r="B65" s="1254"/>
      <c r="C65" s="1333"/>
      <c r="D65" s="1333" t="s">
        <v>301</v>
      </c>
      <c r="E65" s="1333"/>
      <c r="F65" s="1257"/>
      <c r="G65" s="1308"/>
      <c r="H65" s="1257"/>
      <c r="I65" s="1308"/>
      <c r="J65" s="1257"/>
      <c r="K65" s="1308"/>
      <c r="L65" s="1257"/>
      <c r="M65" s="1308"/>
      <c r="N65" s="1257"/>
      <c r="O65" s="1308"/>
      <c r="P65" s="1257"/>
      <c r="Q65" s="1308"/>
      <c r="R65" s="1257"/>
      <c r="S65" s="1308"/>
      <c r="T65" s="1257"/>
      <c r="U65" s="1308"/>
      <c r="V65" s="1257"/>
      <c r="W65" s="1308"/>
      <c r="X65" s="1259">
        <f>SUM('한양도성타임머신 WBS'!$AG$64)/SUM('한양도성타임머신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0.1</v>
      </c>
      <c r="Y65" s="1260">
        <f>SUM('한양도성타임머신 WBS'!$AH$64)/SUM('한양도성타임머신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</v>
      </c>
      <c r="Z65" s="1259">
        <f>SUM('한양도성타임머신 WBS'!$AG$64,'한양도성타임머신 WBS'!$AI$64)/SUM('한양도성타임머신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0.2</v>
      </c>
      <c r="AA65" s="1260">
        <f>SUM('한양도성타임머신 WBS'!$AH$64,'한양도성타임머신 WBS'!$AJ$64)/SUM('한양도성타임머신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0.2</v>
      </c>
      <c r="AB65" s="1259">
        <f>SUM('한양도성타임머신 WBS'!$AG$64,'한양도성타임머신 WBS'!$AI$64,'한양도성타임머신 WBS'!$AK$64)/SUM('한양도성타임머신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0.27</v>
      </c>
      <c r="AC65" s="1260">
        <f>SUM('한양도성타임머신 WBS'!$AH$64,'한양도성타임머신 WBS'!$AJ$64,'한양도성타임머신 WBS'!$AL$64)/SUM('한양도성타임머신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0.27</v>
      </c>
      <c r="AD65" s="1259">
        <f>SUM('한양도성타임머신 WBS'!$AG$64,'한양도성타임머신 WBS'!$AI$64,'한양도성타임머신 WBS'!$AK$64,'한양도성타임머신 WBS'!$AM$64)/SUM('한양도성타임머신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0.34</v>
      </c>
      <c r="AE65" s="1260">
        <f>SUM('한양도성타임머신 WBS'!$AH$64,'한양도성타임머신 WBS'!$AJ$64,'한양도성타임머신 WBS'!$AL$64,'한양도성타임머신 WBS'!$AN$64)/SUM('한양도성타임머신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0.34</v>
      </c>
      <c r="AF65" s="1259">
        <f>SUM('한양도성타임머신 WBS'!$AG$64,'한양도성타임머신 WBS'!$AI$64,'한양도성타임머신 WBS'!$AK$64,'한양도성타임머신 WBS'!$AM$64,'한양도성타임머신 WBS'!$AO$64)/SUM('한양도성타임머신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0.41</v>
      </c>
      <c r="AG65" s="1260">
        <f>SUM('한양도성타임머신 WBS'!$AH$64,'한양도성타임머신 WBS'!$AJ$64,'한양도성타임머신 WBS'!$AL$64,'한양도성타임머신 WBS'!$AN$64,'한양도성타임머신 WBS'!$AP$64)/SUM('한양도성타임머신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0.34</v>
      </c>
      <c r="AH65" s="1259">
        <f>SUM('한양도성타임머신 WBS'!$AG$64,'한양도성타임머신 WBS'!$AI$64,'한양도성타임머신 WBS'!$AK$64,'한양도성타임머신 WBS'!$AM$64,'한양도성타임머신 WBS'!$AO$64,'한양도성타임머신 WBS'!$AQ$64)/SUM('한양도성타임머신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0.48</v>
      </c>
      <c r="AI65" s="1260">
        <f>SUM('한양도성타임머신 WBS'!$AH$64,'한양도성타임머신 WBS'!$AJ$64,'한양도성타임머신 WBS'!$AL$64,'한양도성타임머신 WBS'!$AN$64,'한양도성타임머신 WBS'!$AP$64,'한양도성타임머신 WBS'!$AR$64)/SUM('한양도성타임머신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0.34</v>
      </c>
      <c r="AJ65" s="1259">
        <f>SUM('한양도성타임머신 WBS'!$AG$64,'한양도성타임머신 WBS'!$AI$64,'한양도성타임머신 WBS'!$AK$64,'한양도성타임머신 WBS'!$AM$64,'한양도성타임머신 WBS'!$AO$64,'한양도성타임머신 WBS'!$AQ$64,'한양도성타임머신 WBS'!$AS$64)/SUM('한양도성타임머신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0.55000000000000004</v>
      </c>
      <c r="AK65" s="1260">
        <f>SUM('한양도성타임머신 WBS'!$AH$64,'한양도성타임머신 WBS'!$AJ$64,'한양도성타임머신 WBS'!$AL$64,'한양도성타임머신 WBS'!$AN$64,'한양도성타임머신 WBS'!$AP$64,'한양도성타임머신 WBS'!$AR$64,'한양도성타임머신 WBS'!$AT$64)/SUM('한양도성타임머신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0.34</v>
      </c>
      <c r="AL65" s="1259">
        <f>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0.62</v>
      </c>
      <c r="AM65" s="1260">
        <f>SUM('한양도성타임머신 WBS'!$AH$64,'한양도성타임머신 WBS'!$AJ$64,'한양도성타임머신 WBS'!$AL$64,'한양도성타임머신 WBS'!$AN$64,'한양도성타임머신 WBS'!$AP$64,'한양도성타임머신 WBS'!$AR$64,'한양도성타임머신 WBS'!$AT$64,'한양도성타임머신 WBS'!$AV$64)/SUM('한양도성타임머신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0.34</v>
      </c>
      <c r="AN65" s="1259">
        <f>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0.69</v>
      </c>
      <c r="AO65" s="1260">
        <f>SUM('한양도성타임머신 WBS'!$AH$64,'한양도성타임머신 WBS'!$AJ$64,'한양도성타임머신 WBS'!$AL$64,'한양도성타임머신 WBS'!$AN$64,'한양도성타임머신 WBS'!$AP$64,'한양도성타임머신 WBS'!$AR$64,'한양도성타임머신 WBS'!$AT$64,'한양도성타임머신 WBS'!$AV$64,'한양도성타임머신 WBS'!$AX$64)/SUM('한양도성타임머신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0.34</v>
      </c>
      <c r="AP65" s="1259">
        <f>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0.76</v>
      </c>
      <c r="AQ65" s="1260">
        <f>SUM('한양도성타임머신 WBS'!$AH$64,'한양도성타임머신 WBS'!$AJ$64,'한양도성타임머신 WBS'!$AL$64,'한양도성타임머신 WBS'!$AN$64,'한양도성타임머신 WBS'!$AP$64,'한양도성타임머신 WBS'!$AR$64,'한양도성타임머신 WBS'!$AT$64,'한양도성타임머신 WBS'!$AV$64,'한양도성타임머신 WBS'!$AX$64,'한양도성타임머신 WBS'!$AZ$64)/SUM('한양도성타임머신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0.34</v>
      </c>
      <c r="AR65" s="1259">
        <f>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0.81</v>
      </c>
      <c r="AS65" s="1260">
        <f>SUM('한양도성타임머신 WBS'!$AH$64,'한양도성타임머신 WBS'!$AJ$64,'한양도성타임머신 WBS'!$AL$64,'한양도성타임머신 WBS'!$AN$64,'한양도성타임머신 WBS'!$AP$64,'한양도성타임머신 WBS'!$AR$64,'한양도성타임머신 WBS'!$AT$64,'한양도성타임머신 WBS'!$AV$64,'한양도성타임머신 WBS'!$AX$64,'한양도성타임머신 WBS'!$AZ$64,'한양도성타임머신 WBS'!$BB$64)/SUM('한양도성타임머신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0.34</v>
      </c>
      <c r="AT65" s="1259">
        <f>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0.86</v>
      </c>
      <c r="AU65" s="1260">
        <f>SUM('한양도성타임머신 WBS'!$AH$64,'한양도성타임머신 WBS'!$AJ$64,'한양도성타임머신 WBS'!$AL$64,'한양도성타임머신 WBS'!$AN$64,'한양도성타임머신 WBS'!$AP$64,'한양도성타임머신 WBS'!$AR$64,'한양도성타임머신 WBS'!$AT$64,'한양도성타임머신 WBS'!$AV$64,'한양도성타임머신 WBS'!$AX$64,'한양도성타임머신 WBS'!$AZ$64,'한양도성타임머신 WBS'!$BB$64,'한양도성타임머신 WBS'!$BD$64)/SUM('한양도성타임머신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0.34</v>
      </c>
      <c r="AV65" s="1259">
        <f>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0.91</v>
      </c>
      <c r="AW65" s="1260">
        <f>SUM('한양도성타임머신 WBS'!$AH$64,'한양도성타임머신 WBS'!$AJ$64,'한양도성타임머신 WBS'!$AL$64,'한양도성타임머신 WBS'!$AN$64,'한양도성타임머신 WBS'!$AP$64,'한양도성타임머신 WBS'!$AR$64,'한양도성타임머신 WBS'!$AT$64,'한양도성타임머신 WBS'!$AV$64,'한양도성타임머신 WBS'!$AX$64,'한양도성타임머신 WBS'!$AZ$64,'한양도성타임머신 WBS'!$BB$64,'한양도성타임머신 WBS'!$BD$64,'한양도성타임머신 WBS'!$BF$64)/SUM('한양도성타임머신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0.34</v>
      </c>
      <c r="AX65" s="1259">
        <f>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0.94</v>
      </c>
      <c r="AY65" s="1260">
        <f>SUM('한양도성타임머신 WBS'!$AH$64,'한양도성타임머신 WBS'!$AJ$64,'한양도성타임머신 WBS'!$AL$64,'한양도성타임머신 WBS'!$AN$64,'한양도성타임머신 WBS'!$AP$64,'한양도성타임머신 WBS'!$AR$64,'한양도성타임머신 WBS'!$AT$64,'한양도성타임머신 WBS'!$AV$64,'한양도성타임머신 WBS'!$AX$64,'한양도성타임머신 WBS'!$AZ$64,'한양도성타임머신 WBS'!$BB$64,'한양도성타임머신 WBS'!$BD$64,'한양도성타임머신 WBS'!$BF$64,'한양도성타임머신 WBS'!$BH$64)/SUM('한양도성타임머신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0.34</v>
      </c>
      <c r="AZ65" s="1259">
        <f>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0.97</v>
      </c>
      <c r="BA65" s="1260">
        <f>SUM('한양도성타임머신 WBS'!$AH$64,'한양도성타임머신 WBS'!$AJ$64,'한양도성타임머신 WBS'!$AL$64,'한양도성타임머신 WBS'!$AN$64,'한양도성타임머신 WBS'!$AP$64,'한양도성타임머신 WBS'!$AR$64,'한양도성타임머신 WBS'!$AT$64,'한양도성타임머신 WBS'!$AV$64,'한양도성타임머신 WBS'!$AX$64,'한양도성타임머신 WBS'!$AZ$64,'한양도성타임머신 WBS'!$BB$64,'한양도성타임머신 WBS'!$BD$64,'한양도성타임머신 WBS'!$BF$64,'한양도성타임머신 WBS'!$BH$64,'한양도성타임머신 WBS'!$BJ$64)/SUM('한양도성타임머신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0.34</v>
      </c>
      <c r="BB65" s="1259">
        <f>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1</v>
      </c>
      <c r="BC65" s="1260">
        <f>SUM('한양도성타임머신 WBS'!$AH$64,'한양도성타임머신 WBS'!$AJ$64,'한양도성타임머신 WBS'!$AL$64,'한양도성타임머신 WBS'!$AN$64,'한양도성타임머신 WBS'!$AP$64,'한양도성타임머신 WBS'!$AR$64,'한양도성타임머신 WBS'!$AT$64,'한양도성타임머신 WBS'!$AV$64,'한양도성타임머신 WBS'!$AX$64,'한양도성타임머신 WBS'!$AZ$64,'한양도성타임머신 WBS'!$BB$64,'한양도성타임머신 WBS'!$BD$64,'한양도성타임머신 WBS'!$BF$64,'한양도성타임머신 WBS'!$BH$64,'한양도성타임머신 WBS'!$BJ$64,'한양도성타임머신 WBS'!$BL$64)/SUM('한양도성타임머신 WBS'!$AG$64,'한양도성타임머신 WBS'!$AI$64,'한양도성타임머신 WBS'!$AK$64,'한양도성타임머신 WBS'!$AM$64,'한양도성타임머신 WBS'!$AO$64,'한양도성타임머신 WBS'!$AQ$64,'한양도성타임머신 WBS'!$AS$64,'한양도성타임머신 WBS'!$AU$64,'한양도성타임머신 WBS'!$AW$64,'한양도성타임머신 WBS'!$AY$64,'한양도성타임머신 WBS'!$BA$64,'한양도성타임머신 WBS'!$BC$64,'한양도성타임머신 WBS'!$BE$64,'한양도성타임머신 WBS'!$BG$64,'한양도성타임머신 WBS'!$BI$64,'한양도성타임머신 WBS'!$BK$64)</f>
        <v>0.34</v>
      </c>
      <c r="BD65" s="1261">
        <f>SUM(BB65)</f>
        <v>1</v>
      </c>
      <c r="BE65" s="1309">
        <f>SUM(BC65)</f>
        <v>0.34</v>
      </c>
      <c r="BF65" s="1261">
        <f>SUM(BD65)</f>
        <v>1</v>
      </c>
      <c r="BG65" s="1309">
        <f>SUM(BE65)</f>
        <v>0.34</v>
      </c>
      <c r="BH65" s="1261">
        <f>SUM(BF65)</f>
        <v>1</v>
      </c>
      <c r="BI65" s="1309">
        <f t="shared" si="96"/>
        <v>0.34</v>
      </c>
      <c r="BJ65" s="1261">
        <f>SUM(BH65)</f>
        <v>1</v>
      </c>
      <c r="BK65" s="1309">
        <f t="shared" si="96"/>
        <v>0.34</v>
      </c>
      <c r="BL65" s="1257"/>
      <c r="BM65" s="1308"/>
      <c r="BN65" s="1257"/>
      <c r="BO65" s="1308"/>
    </row>
    <row r="66" spans="1:67" ht="22" customHeight="1" x14ac:dyDescent="0.25">
      <c r="A66" s="1253"/>
      <c r="B66" s="1254"/>
      <c r="C66" s="1264"/>
      <c r="D66" s="1264" t="s">
        <v>302</v>
      </c>
      <c r="E66" s="1264"/>
      <c r="F66" s="1257"/>
      <c r="G66" s="1308"/>
      <c r="H66" s="1257"/>
      <c r="I66" s="1308"/>
      <c r="J66" s="1257"/>
      <c r="K66" s="1308"/>
      <c r="L66" s="1257"/>
      <c r="M66" s="1308"/>
      <c r="N66" s="1257"/>
      <c r="O66" s="1308"/>
      <c r="P66" s="1257"/>
      <c r="Q66" s="1308"/>
      <c r="R66" s="1257"/>
      <c r="S66" s="1308"/>
      <c r="T66" s="1257"/>
      <c r="U66" s="1308"/>
      <c r="V66" s="1257"/>
      <c r="W66" s="1308"/>
      <c r="X66" s="1259">
        <f>SUM('한양도성타임머신 WBS'!$AG$65)/SUM('한양도성타임머신 WBS'!$AG$65,'한양도성타임머신 WBS'!$AI$65,'한양도성타임머신 WBS'!$AK$65,'한양도성타임머신 WBS'!$AM$65)</f>
        <v>0.23076923076923078</v>
      </c>
      <c r="Y66" s="1260">
        <f>SUM('한양도성타임머신 WBS'!$AH$65)/SUM('한양도성타임머신 WBS'!$AG$65,'한양도성타임머신 WBS'!$AI$65,'한양도성타임머신 WBS'!$AK$65,'한양도성타임머신 WBS'!$AM$65)</f>
        <v>0</v>
      </c>
      <c r="Z66" s="1259">
        <f>SUM('한양도성타임머신 WBS'!$AG$65,'한양도성타임머신 WBS'!$AI$65)/SUM('한양도성타임머신 WBS'!$AG$65,'한양도성타임머신 WBS'!$AI$65,'한양도성타임머신 WBS'!$AK$65,'한양도성타임머신 WBS'!$AM$65)</f>
        <v>0.53846153846153844</v>
      </c>
      <c r="AA66" s="1260">
        <f>SUM('한양도성타임머신 WBS'!$AH$65,'한양도성타임머신 WBS'!$AJ$65)/SUM('한양도성타임머신 WBS'!$AG$65,'한양도성타임머신 WBS'!$AI$65,'한양도성타임머신 WBS'!$AK$65,'한양도성타임머신 WBS'!$AM$65)</f>
        <v>0.53846153846153844</v>
      </c>
      <c r="AB66" s="1259">
        <f>SUM('한양도성타임머신 WBS'!$AG$65,'한양도성타임머신 WBS'!$AI$65,'한양도성타임머신 WBS'!$AK$65)/SUM('한양도성타임머신 WBS'!$AG$65,'한양도성타임머신 WBS'!$AI$65,'한양도성타임머신 WBS'!$AK$65,'한양도성타임머신 WBS'!$AM$65)</f>
        <v>0.76923076923076927</v>
      </c>
      <c r="AC66" s="1260">
        <f>SUM('한양도성타임머신 WBS'!$AH$65,'한양도성타임머신 WBS'!$AJ$65,'한양도성타임머신 WBS'!$AL$65)/SUM('한양도성타임머신 WBS'!$AG$65,'한양도성타임머신 WBS'!$AI$65,'한양도성타임머신 WBS'!$AK$65,'한양도성타임머신 WBS'!$AM$65)</f>
        <v>0.76923076923076927</v>
      </c>
      <c r="AD66" s="1259">
        <f>SUM('한양도성타임머신 WBS'!$AG$65,'한양도성타임머신 WBS'!$AI$65,'한양도성타임머신 WBS'!$AK$65,'한양도성타임머신 WBS'!$AM$65)/SUM('한양도성타임머신 WBS'!$AG$65,'한양도성타임머신 WBS'!$AI$65,'한양도성타임머신 WBS'!$AK$65,'한양도성타임머신 WBS'!$AM$65)</f>
        <v>1</v>
      </c>
      <c r="AE66" s="1260">
        <f>SUM('한양도성타임머신 WBS'!$AH$65,'한양도성타임머신 WBS'!$AJ$65,'한양도성타임머신 WBS'!$AL$65,'한양도성타임머신 WBS'!$AN$65)/SUM('한양도성타임머신 WBS'!$AG$65,'한양도성타임머신 WBS'!$AI$65,'한양도성타임머신 WBS'!$AK$65,'한양도성타임머신 WBS'!$AM$65)</f>
        <v>0.9523076923076923</v>
      </c>
      <c r="AF66" s="1261">
        <f>SUM(AD66)</f>
        <v>1</v>
      </c>
      <c r="AG66" s="1337">
        <f>SUM('한양도성타임머신 WBS'!$AH$65,'한양도성타임머신 WBS'!$AJ$65,'한양도성타임머신 WBS'!$AL$65,'한양도성타임머신 WBS'!$AN$65,'한양도성타임머신 WBS'!$AP$65)/SUM('한양도성타임머신 WBS'!$AG$65,'한양도성타임머신 WBS'!$AI$65,'한양도성타임머신 WBS'!$AK$65,'한양도성타임머신 WBS'!$AM$65)</f>
        <v>1.003076923076923</v>
      </c>
      <c r="AH66" s="1261">
        <f>SUM(AF66)</f>
        <v>1</v>
      </c>
      <c r="AI66" s="1337">
        <f>SUM('한양도성타임머신 WBS'!$AH$65,'한양도성타임머신 WBS'!$AJ$65,'한양도성타임머신 WBS'!$AL$65,'한양도성타임머신 WBS'!$AN$65,'한양도성타임머신 WBS'!$AP$65,'한양도성타임머신 WBS'!$AR$65)/SUM('한양도성타임머신 WBS'!$AG$65,'한양도성타임머신 WBS'!$AI$65,'한양도성타임머신 WBS'!$AK$65,'한양도성타임머신 WBS'!$AM$65)</f>
        <v>1.106153846153846</v>
      </c>
      <c r="AJ66" s="1261">
        <f>SUM(AH66)</f>
        <v>1</v>
      </c>
      <c r="AK66" s="1337">
        <f>SUM('한양도성타임머신 WBS'!$AH$65,'한양도성타임머신 WBS'!$AJ$65,'한양도성타임머신 WBS'!$AL$65,'한양도성타임머신 WBS'!$AN$65,'한양도성타임머신 WBS'!$AP$65,'한양도성타임머신 WBS'!$AR$65,'한양도성타임머신 WBS'!$AT$65)/SUM('한양도성타임머신 WBS'!$AG$65,'한양도성타임머신 WBS'!$AI$65,'한양도성타임머신 WBS'!$AK$65,'한양도성타임머신 WBS'!$AM$65)</f>
        <v>1.106153846153846</v>
      </c>
      <c r="AL66" s="1261">
        <f>SUM(AJ66)</f>
        <v>1</v>
      </c>
      <c r="AM66" s="1337">
        <f>SUM('한양도성타임머신 WBS'!$AH$65,'한양도성타임머신 WBS'!$AJ$65,'한양도성타임머신 WBS'!$AL$65,'한양도성타임머신 WBS'!$AN$65,'한양도성타임머신 WBS'!$AP$65,'한양도성타임머신 WBS'!$AR$65,'한양도성타임머신 WBS'!$AT$65,'한양도성타임머신 WBS'!$AV$65)/SUM('한양도성타임머신 WBS'!$AG$65,'한양도성타임머신 WBS'!$AI$65,'한양도성타임머신 WBS'!$AK$65,'한양도성타임머신 WBS'!$AM$65)</f>
        <v>1.106153846153846</v>
      </c>
      <c r="AN66" s="1261">
        <f>SUM(AL66)</f>
        <v>1</v>
      </c>
      <c r="AO66" s="1309">
        <f>SUM(AM66)</f>
        <v>1.106153846153846</v>
      </c>
      <c r="AP66" s="1261">
        <f t="shared" ref="AP66:BE66" si="98">SUM(AN66)</f>
        <v>1</v>
      </c>
      <c r="AQ66" s="1309">
        <f t="shared" si="98"/>
        <v>1.106153846153846</v>
      </c>
      <c r="AR66" s="1261">
        <f t="shared" si="98"/>
        <v>1</v>
      </c>
      <c r="AS66" s="1309">
        <f>SUM(AQ66)</f>
        <v>1.106153846153846</v>
      </c>
      <c r="AT66" s="1261">
        <f t="shared" si="98"/>
        <v>1</v>
      </c>
      <c r="AU66" s="1309">
        <f t="shared" si="98"/>
        <v>1.106153846153846</v>
      </c>
      <c r="AV66" s="1261">
        <f t="shared" si="98"/>
        <v>1</v>
      </c>
      <c r="AW66" s="1309">
        <f t="shared" si="98"/>
        <v>1.106153846153846</v>
      </c>
      <c r="AX66" s="1261">
        <f t="shared" si="98"/>
        <v>1</v>
      </c>
      <c r="AY66" s="1309">
        <f t="shared" si="98"/>
        <v>1.106153846153846</v>
      </c>
      <c r="AZ66" s="1261">
        <f t="shared" si="98"/>
        <v>1</v>
      </c>
      <c r="BA66" s="1309">
        <f t="shared" si="98"/>
        <v>1.106153846153846</v>
      </c>
      <c r="BB66" s="1261">
        <f t="shared" si="98"/>
        <v>1</v>
      </c>
      <c r="BC66" s="1309">
        <f t="shared" si="98"/>
        <v>1.106153846153846</v>
      </c>
      <c r="BD66" s="1261">
        <f t="shared" si="98"/>
        <v>1</v>
      </c>
      <c r="BE66" s="1309">
        <f t="shared" si="98"/>
        <v>1.106153846153846</v>
      </c>
      <c r="BF66" s="1261">
        <f t="shared" ref="BF66:BH67" si="99">SUM(BD66)</f>
        <v>1</v>
      </c>
      <c r="BG66" s="1309">
        <f t="shared" si="99"/>
        <v>1.106153846153846</v>
      </c>
      <c r="BH66" s="1261">
        <f>SUM(BF66)</f>
        <v>1</v>
      </c>
      <c r="BI66" s="1309">
        <f>SUM(BG66)</f>
        <v>1.106153846153846</v>
      </c>
      <c r="BJ66" s="1261">
        <f>SUM(BH66)</f>
        <v>1</v>
      </c>
      <c r="BK66" s="1309">
        <f>SUM(BI66)</f>
        <v>1.106153846153846</v>
      </c>
      <c r="BL66" s="1257"/>
      <c r="BM66" s="1308"/>
      <c r="BN66" s="1257"/>
      <c r="BO66" s="1308"/>
    </row>
    <row r="67" spans="1:67" ht="22" customHeight="1" x14ac:dyDescent="0.25">
      <c r="A67" s="1253"/>
      <c r="B67" s="1254"/>
      <c r="C67" s="1264"/>
      <c r="D67" s="1264" t="s">
        <v>165</v>
      </c>
      <c r="E67" s="1264"/>
      <c r="F67" s="1257"/>
      <c r="G67" s="1308"/>
      <c r="H67" s="1257"/>
      <c r="I67" s="1308"/>
      <c r="J67" s="1257"/>
      <c r="K67" s="1308"/>
      <c r="L67" s="1257"/>
      <c r="M67" s="1308"/>
      <c r="N67" s="1257"/>
      <c r="O67" s="1308"/>
      <c r="P67" s="1257"/>
      <c r="Q67" s="1308"/>
      <c r="R67" s="1257"/>
      <c r="S67" s="1308"/>
      <c r="T67" s="1257"/>
      <c r="U67" s="1308"/>
      <c r="V67" s="1257"/>
      <c r="W67" s="1308"/>
      <c r="X67" s="1257"/>
      <c r="Y67" s="1308"/>
      <c r="Z67" s="1257"/>
      <c r="AA67" s="1308"/>
      <c r="AB67" s="1257"/>
      <c r="AC67" s="1308"/>
      <c r="AD67" s="1257"/>
      <c r="AE67" s="1308"/>
      <c r="AF67" s="1257"/>
      <c r="AG67" s="1308"/>
      <c r="AH67" s="1259">
        <f>SUM('한양도성타임머신 WBS'!$AQ$66)/SUM('한양도성타임머신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0.09</v>
      </c>
      <c r="AI67" s="1260">
        <f>SUM('한양도성타임머신 WBS'!$AR$66)/SUM('한양도성타임머신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0.09</v>
      </c>
      <c r="AJ67" s="1259">
        <f>SUM('한양도성타임머신 WBS'!$AQ$66,'한양도성타임머신 WBS'!$AS$66)/SUM('한양도성타임머신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0.18</v>
      </c>
      <c r="AK67" s="1260">
        <f>SUM('한양도성타임머신 WBS'!$AR$66,'한양도성타임머신 WBS'!$AT$66)/SUM('한양도성타임머신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0.09</v>
      </c>
      <c r="AL67" s="1259">
        <f>SUM('한양도성타임머신 WBS'!$AQ$66,'한양도성타임머신 WBS'!$AS$66,'한양도성타임머신 WBS'!$AU$66)/SUM('한양도성타임머신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0.27</v>
      </c>
      <c r="AM67" s="1260">
        <f>SUM('한양도성타임머신 WBS'!$AR$66,'한양도성타임머신 WBS'!$AT$66,'한양도성타임머신 WBS'!$AV$66)/SUM('한양도성타임머신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0.09</v>
      </c>
      <c r="AN67" s="1259">
        <f>SUM('한양도성타임머신 WBS'!$AQ$66,'한양도성타임머신 WBS'!$AS$66,'한양도성타임머신 WBS'!$AU$66,'한양도성타임머신 WBS'!$AW$66)/SUM('한양도성타임머신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0.36</v>
      </c>
      <c r="AO67" s="1260">
        <f>SUM('한양도성타임머신 WBS'!$AR$66,'한양도성타임머신 WBS'!$AT$66,'한양도성타임머신 WBS'!$AV$66,'한양도성타임머신 WBS'!$AX$66)/SUM('한양도성타임머신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0.09</v>
      </c>
      <c r="AP67" s="1259">
        <f>SUM('한양도성타임머신 WBS'!$AQ$66,'한양도성타임머신 WBS'!$AS$66,'한양도성타임머신 WBS'!$AU$66,'한양도성타임머신 WBS'!$AW$66,'한양도성타임머신 WBS'!$AY$66)/SUM('한양도성타임머신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0.45</v>
      </c>
      <c r="AQ67" s="1260">
        <f>SUM('한양도성타임머신 WBS'!$AR$66,'한양도성타임머신 WBS'!$AT$66,'한양도성타임머신 WBS'!$AV$66,'한양도성타임머신 WBS'!$AX$66,'한양도성타임머신 WBS'!$AZ$66)/SUM('한양도성타임머신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0.09</v>
      </c>
      <c r="AR67" s="1259">
        <f>SUM('한양도성타임머신 WBS'!$AQ$66,'한양도성타임머신 WBS'!$AS$66,'한양도성타임머신 WBS'!$AU$66,'한양도성타임머신 WBS'!$AW$66,'한양도성타임머신 WBS'!$AY$66,'한양도성타임머신 WBS'!$BA$66)/SUM('한양도성타임머신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0.54500000000000004</v>
      </c>
      <c r="AS67" s="1260">
        <f>SUM('한양도성타임머신 WBS'!$AR$66,'한양도성타임머신 WBS'!$AT$66,'한양도성타임머신 WBS'!$AV$66,'한양도성타임머신 WBS'!$AX$66,'한양도성타임머신 WBS'!$AZ$66,'한양도성타임머신 WBS'!$BB$66)/SUM('한양도성타임머신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0.09</v>
      </c>
      <c r="AT67" s="1259">
        <f>SUM('한양도성타임머신 WBS'!$AQ$66,'한양도성타임머신 WBS'!$AS$66,'한양도성타임머신 WBS'!$AU$66,'한양도성타임머신 WBS'!$AW$66,'한양도성타임머신 WBS'!$AY$66,'한양도성타임머신 WBS'!$BA$66,'한양도성타임머신 WBS'!$BC$66)/SUM('한양도성타임머신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0.64</v>
      </c>
      <c r="AU67" s="1260">
        <f>SUM('한양도성타임머신 WBS'!$AR$66,'한양도성타임머신 WBS'!$AT$66,'한양도성타임머신 WBS'!$AV$66,'한양도성타임머신 WBS'!$AX$66,'한양도성타임머신 WBS'!$AZ$66,'한양도성타임머신 WBS'!$BB$66,'한양도성타임머신 WBS'!$BD$66)/SUM('한양도성타임머신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0.09</v>
      </c>
      <c r="AV67" s="1259">
        <f>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0.73</v>
      </c>
      <c r="AW67" s="1260">
        <f>SUM('한양도성타임머신 WBS'!$AR$66,'한양도성타임머신 WBS'!$AT$66,'한양도성타임머신 WBS'!$AV$66,'한양도성타임머신 WBS'!$AX$66,'한양도성타임머신 WBS'!$AZ$66,'한양도성타임머신 WBS'!$BB$66,'한양도성타임머신 WBS'!$BD$66,'한양도성타임머신 WBS'!$BF$66)/SUM('한양도성타임머신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0.09</v>
      </c>
      <c r="AX67" s="1259">
        <f>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0.82</v>
      </c>
      <c r="AY67" s="1260">
        <f>SUM('한양도성타임머신 WBS'!$AR$66,'한양도성타임머신 WBS'!$AT$66,'한양도성타임머신 WBS'!$AV$66,'한양도성타임머신 WBS'!$AX$66,'한양도성타임머신 WBS'!$AZ$66,'한양도성타임머신 WBS'!$BB$66,'한양도성타임머신 WBS'!$BD$66,'한양도성타임머신 WBS'!$BF$66,'한양도성타임머신 WBS'!$BH$66)/SUM('한양도성타임머신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0.09</v>
      </c>
      <c r="AZ67" s="1259">
        <f>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0.91</v>
      </c>
      <c r="BA67" s="1260">
        <f>SUM('한양도성타임머신 WBS'!$AR$66,'한양도성타임머신 WBS'!$AT$66,'한양도성타임머신 WBS'!$AV$66,'한양도성타임머신 WBS'!$AX$66,'한양도성타임머신 WBS'!$AZ$66,'한양도성타임머신 WBS'!$BB$66,'한양도성타임머신 WBS'!$BD$66,'한양도성타임머신 WBS'!$BF$66,'한양도성타임머신 WBS'!$BH$66,'한양도성타임머신 WBS'!$BJ$66)/SUM('한양도성타임머신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0.09</v>
      </c>
      <c r="BB67" s="1259">
        <f>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1</v>
      </c>
      <c r="BC67" s="1260">
        <f>SUM('한양도성타임머신 WBS'!$AR$66,'한양도성타임머신 WBS'!$AT$66,'한양도성타임머신 WBS'!$AV$66,'한양도성타임머신 WBS'!$AX$66,'한양도성타임머신 WBS'!$AZ$66,'한양도성타임머신 WBS'!$BB$66,'한양도성타임머신 WBS'!$BD$66,'한양도성타임머신 WBS'!$BF$66,'한양도성타임머신 WBS'!$BH$66,'한양도성타임머신 WBS'!$BJ$66,'한양도성타임머신 WBS'!$BL$66)/SUM('한양도성타임머신 WBS'!$AQ$66,'한양도성타임머신 WBS'!$AS$66,'한양도성타임머신 WBS'!$AU$66,'한양도성타임머신 WBS'!$AW$66,'한양도성타임머신 WBS'!$AY$66,'한양도성타임머신 WBS'!$BA$66,'한양도성타임머신 WBS'!$BC$66,'한양도성타임머신 WBS'!$BE$66,'한양도성타임머신 WBS'!$BG$66,'한양도성타임머신 WBS'!$BI$66,'한양도성타임머신 WBS'!$BK$66)</f>
        <v>0.09</v>
      </c>
      <c r="BD67" s="1261">
        <f>SUM(BB67)</f>
        <v>1</v>
      </c>
      <c r="BE67" s="1309">
        <f>SUM(BC67)</f>
        <v>0.09</v>
      </c>
      <c r="BF67" s="1261">
        <f t="shared" si="99"/>
        <v>1</v>
      </c>
      <c r="BG67" s="1309">
        <f t="shared" si="99"/>
        <v>0.09</v>
      </c>
      <c r="BH67" s="1261">
        <f t="shared" si="99"/>
        <v>1</v>
      </c>
      <c r="BI67" s="1309">
        <f>SUM(BG67)</f>
        <v>0.09</v>
      </c>
      <c r="BJ67" s="1261">
        <f t="shared" ref="BJ67" si="100">SUM(BH67)</f>
        <v>1</v>
      </c>
      <c r="BK67" s="1309">
        <f>SUM(BI67)</f>
        <v>0.09</v>
      </c>
      <c r="BL67" s="1257"/>
      <c r="BM67" s="1308"/>
      <c r="BN67" s="1257"/>
      <c r="BO67" s="1308"/>
    </row>
    <row r="68" spans="1:67" ht="22" customHeight="1" x14ac:dyDescent="0.25">
      <c r="A68" s="1253"/>
      <c r="B68" s="1338"/>
      <c r="C68" s="1339" t="s">
        <v>234</v>
      </c>
      <c r="D68" s="1339"/>
      <c r="E68" s="1339"/>
      <c r="F68" s="1322">
        <f>SUM(F69:F73)/5</f>
        <v>0</v>
      </c>
      <c r="G68" s="1307">
        <f>SUM(G69:G73)/5</f>
        <v>0</v>
      </c>
      <c r="H68" s="1322">
        <f t="shared" ref="H68:BO68" si="101">SUM(H69:H73)/5</f>
        <v>0</v>
      </c>
      <c r="I68" s="1307">
        <f t="shared" si="101"/>
        <v>0</v>
      </c>
      <c r="J68" s="1322">
        <f t="shared" si="101"/>
        <v>0</v>
      </c>
      <c r="K68" s="1307">
        <f t="shared" si="101"/>
        <v>0</v>
      </c>
      <c r="L68" s="1322">
        <f t="shared" si="101"/>
        <v>0</v>
      </c>
      <c r="M68" s="1307">
        <f t="shared" si="101"/>
        <v>0</v>
      </c>
      <c r="N68" s="1322">
        <f t="shared" si="101"/>
        <v>0</v>
      </c>
      <c r="O68" s="1307">
        <f t="shared" si="101"/>
        <v>0</v>
      </c>
      <c r="P68" s="1322">
        <f t="shared" si="101"/>
        <v>0</v>
      </c>
      <c r="Q68" s="1307">
        <f t="shared" si="101"/>
        <v>0</v>
      </c>
      <c r="R68" s="1322">
        <f t="shared" si="101"/>
        <v>0</v>
      </c>
      <c r="S68" s="1307">
        <f t="shared" si="101"/>
        <v>0</v>
      </c>
      <c r="T68" s="1322">
        <f t="shared" si="101"/>
        <v>0</v>
      </c>
      <c r="U68" s="1307">
        <f t="shared" si="101"/>
        <v>0</v>
      </c>
      <c r="V68" s="1322">
        <f t="shared" si="101"/>
        <v>0</v>
      </c>
      <c r="W68" s="1307">
        <f t="shared" si="101"/>
        <v>0</v>
      </c>
      <c r="X68" s="1322">
        <f t="shared" si="101"/>
        <v>0.04</v>
      </c>
      <c r="Y68" s="1307">
        <f t="shared" si="101"/>
        <v>0</v>
      </c>
      <c r="Z68" s="1322">
        <f t="shared" si="101"/>
        <v>0.08</v>
      </c>
      <c r="AA68" s="1307">
        <f t="shared" si="101"/>
        <v>0.08</v>
      </c>
      <c r="AB68" s="1322">
        <f t="shared" si="101"/>
        <v>0.11400000000000002</v>
      </c>
      <c r="AC68" s="1307">
        <f t="shared" si="101"/>
        <v>0.11400000000000002</v>
      </c>
      <c r="AD68" s="1322">
        <f>SUM(AD69:AD73)/5</f>
        <v>0.14799999999999999</v>
      </c>
      <c r="AE68" s="1307">
        <f t="shared" si="101"/>
        <v>0.14799999999999999</v>
      </c>
      <c r="AF68" s="1322">
        <f t="shared" si="101"/>
        <v>0.22815384615384615</v>
      </c>
      <c r="AG68" s="1307">
        <f t="shared" si="101"/>
        <v>0.19661538461538461</v>
      </c>
      <c r="AH68" s="1322">
        <f t="shared" si="101"/>
        <v>0.39035897435897438</v>
      </c>
      <c r="AI68" s="1307">
        <f t="shared" si="101"/>
        <v>0.28676923076923078</v>
      </c>
      <c r="AJ68" s="1322">
        <f t="shared" si="101"/>
        <v>0.47051282051282051</v>
      </c>
      <c r="AK68" s="1307">
        <f t="shared" si="101"/>
        <v>0.28676923076923078</v>
      </c>
      <c r="AL68" s="1322">
        <f t="shared" si="101"/>
        <v>0.55066666666666664</v>
      </c>
      <c r="AM68" s="1307">
        <f t="shared" si="101"/>
        <v>0.28676923076923078</v>
      </c>
      <c r="AN68" s="1322">
        <f t="shared" si="101"/>
        <v>0.57466666666666666</v>
      </c>
      <c r="AO68" s="1307">
        <f t="shared" si="101"/>
        <v>0.28676923076923078</v>
      </c>
      <c r="AP68" s="1322">
        <f t="shared" si="101"/>
        <v>0.69033333333333335</v>
      </c>
      <c r="AQ68" s="1307">
        <f t="shared" si="101"/>
        <v>0.28676923076923078</v>
      </c>
      <c r="AR68" s="1322">
        <f t="shared" si="101"/>
        <v>0.73533333333333339</v>
      </c>
      <c r="AS68" s="1307">
        <f t="shared" si="101"/>
        <v>0.28676923076923078</v>
      </c>
      <c r="AT68" s="1322">
        <f t="shared" si="101"/>
        <v>0.78033333333333332</v>
      </c>
      <c r="AU68" s="1307">
        <f t="shared" si="101"/>
        <v>0.28676923076923078</v>
      </c>
      <c r="AV68" s="1322">
        <f t="shared" si="101"/>
        <v>0.81533333333333324</v>
      </c>
      <c r="AW68" s="1307">
        <f t="shared" si="101"/>
        <v>0.28676923076923078</v>
      </c>
      <c r="AX68" s="1322">
        <f t="shared" si="101"/>
        <v>0.91299999999999992</v>
      </c>
      <c r="AY68" s="1307">
        <f t="shared" si="101"/>
        <v>0.28676923076923078</v>
      </c>
      <c r="AZ68" s="1322">
        <f t="shared" si="101"/>
        <v>0.94399999999999995</v>
      </c>
      <c r="BA68" s="1307">
        <f t="shared" si="101"/>
        <v>0.28676923076923078</v>
      </c>
      <c r="BB68" s="1322">
        <f t="shared" si="101"/>
        <v>0.97499999999999998</v>
      </c>
      <c r="BC68" s="1307">
        <f t="shared" si="101"/>
        <v>0.28676923076923078</v>
      </c>
      <c r="BD68" s="1322">
        <f t="shared" si="101"/>
        <v>1</v>
      </c>
      <c r="BE68" s="1307">
        <f t="shared" si="101"/>
        <v>0.28676923076923078</v>
      </c>
      <c r="BF68" s="1322">
        <f t="shared" si="101"/>
        <v>1</v>
      </c>
      <c r="BG68" s="1307">
        <f t="shared" si="101"/>
        <v>0.28676923076923078</v>
      </c>
      <c r="BH68" s="1322">
        <f t="shared" si="101"/>
        <v>1</v>
      </c>
      <c r="BI68" s="1307">
        <f t="shared" si="101"/>
        <v>0.28676923076923078</v>
      </c>
      <c r="BJ68" s="1322">
        <f t="shared" si="101"/>
        <v>1</v>
      </c>
      <c r="BK68" s="1307">
        <f t="shared" si="101"/>
        <v>0.28676923076923078</v>
      </c>
      <c r="BL68" s="1322">
        <f t="shared" si="101"/>
        <v>0</v>
      </c>
      <c r="BM68" s="1307">
        <f t="shared" si="101"/>
        <v>0</v>
      </c>
      <c r="BN68" s="1322">
        <f t="shared" si="101"/>
        <v>0</v>
      </c>
      <c r="BO68" s="1307">
        <f t="shared" si="101"/>
        <v>0</v>
      </c>
    </row>
    <row r="69" spans="1:67" ht="22" customHeight="1" x14ac:dyDescent="0.25">
      <c r="A69" s="1253"/>
      <c r="B69" s="1340"/>
      <c r="C69" s="1264"/>
      <c r="D69" s="1264" t="s">
        <v>166</v>
      </c>
      <c r="E69" s="1264"/>
      <c r="F69" s="1341"/>
      <c r="G69" s="1308"/>
      <c r="H69" s="1341"/>
      <c r="I69" s="1308"/>
      <c r="J69" s="1341"/>
      <c r="K69" s="1308"/>
      <c r="L69" s="1341"/>
      <c r="M69" s="1308"/>
      <c r="N69" s="1341"/>
      <c r="O69" s="1308"/>
      <c r="P69" s="1341"/>
      <c r="Q69" s="1308"/>
      <c r="R69" s="1341"/>
      <c r="S69" s="1308"/>
      <c r="T69" s="1341"/>
      <c r="U69" s="1308"/>
      <c r="V69" s="1341"/>
      <c r="W69" s="1308"/>
      <c r="X69" s="1341"/>
      <c r="Y69" s="1308"/>
      <c r="Z69" s="1341"/>
      <c r="AA69" s="1308"/>
      <c r="AB69" s="1341"/>
      <c r="AC69" s="1308"/>
      <c r="AD69" s="1341"/>
      <c r="AE69" s="1308"/>
      <c r="AF69" s="1341"/>
      <c r="AG69" s="1308"/>
      <c r="AH69" s="1342">
        <f>SUM('한양도성타임머신 WBS'!$AQ$68)/SUM('한양도성타임머신 WBS'!$AQ$68,'한양도성타임머신 WBS'!$AY$68,'한양도성타임머신 WBS'!$BG$68)</f>
        <v>0.33333333333333331</v>
      </c>
      <c r="AI69" s="1260">
        <f>SUM('한양도성타임머신 WBS'!$AR$68)/SUM('한양도성타임머신 WBS'!$AQ$68,'한양도성타임머신 WBS'!$AY$68,'한양도성타임머신 WBS'!$BG$68)</f>
        <v>0</v>
      </c>
      <c r="AJ69" s="1261">
        <f>SUM(AH69)</f>
        <v>0.33333333333333331</v>
      </c>
      <c r="AK69" s="1337">
        <f>SUM('한양도성타임머신 WBS'!$AR$68,'한양도성타임머신 WBS'!$AT$68)/SUM('한양도성타임머신 WBS'!$AQ$68,'한양도성타임머신 WBS'!$AY$68,'한양도성타임머신 WBS'!$BG$68)</f>
        <v>0</v>
      </c>
      <c r="AL69" s="1261">
        <f>SUM(AJ69)</f>
        <v>0.33333333333333331</v>
      </c>
      <c r="AM69" s="1337">
        <f>SUM('한양도성타임머신 WBS'!$AR$68,'한양도성타임머신 WBS'!$AT$68,'한양도성타임머신 WBS'!$AV$68)/SUM('한양도성타임머신 WBS'!$AQ$68,'한양도성타임머신 WBS'!$AY$68,'한양도성타임머신 WBS'!$BG$68)</f>
        <v>0</v>
      </c>
      <c r="AN69" s="1261">
        <f>SUM(AL69)</f>
        <v>0.33333333333333331</v>
      </c>
      <c r="AO69" s="1337">
        <f>SUM('한양도성타임머신 WBS'!$AR$68,'한양도성타임머신 WBS'!$AT$68,'한양도성타임머신 WBS'!$AV$68,'한양도성타임머신 WBS'!$AX$68)/SUM('한양도성타임머신 WBS'!$AQ$68,'한양도성타임머신 WBS'!$AY$68,'한양도성타임머신 WBS'!$BG$68)</f>
        <v>0</v>
      </c>
      <c r="AP69" s="1342">
        <f>SUM('한양도성타임머신 WBS'!$AQ$68,'한양도성타임머신 WBS'!$AY$68)/SUM('한양도성타임머신 WBS'!$AQ$68,'한양도성타임머신 WBS'!$AY$68,'한양도성타임머신 WBS'!$BG$68)</f>
        <v>0.66666666666666663</v>
      </c>
      <c r="AQ69" s="1260">
        <f>SUM('한양도성타임머신 WBS'!$AR$68,'한양도성타임머신 WBS'!$AT$68,'한양도성타임머신 WBS'!$AV$68,'한양도성타임머신 WBS'!$AX$68,'한양도성타임머신 WBS'!$AZ$68)/SUM('한양도성타임머신 WBS'!$AQ$68,'한양도성타임머신 WBS'!$AY$68,'한양도성타임머신 WBS'!$BG$68)</f>
        <v>0</v>
      </c>
      <c r="AR69" s="1261">
        <f>SUM(AP69)</f>
        <v>0.66666666666666663</v>
      </c>
      <c r="AS69" s="1337">
        <f>SUM('한양도성타임머신 WBS'!$AR$68,'한양도성타임머신 WBS'!$AT$68,'한양도성타임머신 WBS'!$AV$68,'한양도성타임머신 WBS'!$AX$68,'한양도성타임머신 WBS'!$AZ$68,'한양도성타임머신 WBS'!$BB$68)/SUM('한양도성타임머신 WBS'!$AQ$68,'한양도성타임머신 WBS'!$AY$68,'한양도성타임머신 WBS'!$BG$68)</f>
        <v>0</v>
      </c>
      <c r="AT69" s="1261">
        <f>SUM(AR69)</f>
        <v>0.66666666666666663</v>
      </c>
      <c r="AU69" s="1337">
        <f>SUM('한양도성타임머신 WBS'!$AR$68,'한양도성타임머신 WBS'!$AT$68,'한양도성타임머신 WBS'!$AV$68,'한양도성타임머신 WBS'!$AX$68,'한양도성타임머신 WBS'!$AZ$68,'한양도성타임머신 WBS'!$BB$68,'한양도성타임머신 WBS'!$BD$68)/SUM('한양도성타임머신 WBS'!$AQ$68,'한양도성타임머신 WBS'!$AY$68,'한양도성타임머신 WBS'!$BG$68)</f>
        <v>0</v>
      </c>
      <c r="AV69" s="1261">
        <f>SUM(AT69)</f>
        <v>0.66666666666666663</v>
      </c>
      <c r="AW69" s="1337">
        <f>SUM('한양도성타임머신 WBS'!$AR$68,'한양도성타임머신 WBS'!$AT$68,'한양도성타임머신 WBS'!$AV$68,'한양도성타임머신 WBS'!$AX$68,'한양도성타임머신 WBS'!$AZ$68,'한양도성타임머신 WBS'!$BB$68,'한양도성타임머신 WBS'!$BD$68,'한양도성타임머신 WBS'!$BF$68)/SUM('한양도성타임머신 WBS'!$AQ$68,'한양도성타임머신 WBS'!$AY$68,'한양도성타임머신 WBS'!$BG$68)</f>
        <v>0</v>
      </c>
      <c r="AX69" s="1342">
        <f>SUM('한양도성타임머신 WBS'!$AQ$68,'한양도성타임머신 WBS'!$AY$68,'한양도성타임머신 WBS'!$BG$68)/SUM('한양도성타임머신 WBS'!$AQ$68,'한양도성타임머신 WBS'!$AY$68,'한양도성타임머신 WBS'!$BG$68)</f>
        <v>1</v>
      </c>
      <c r="AY69" s="1260">
        <f>SUM('한양도성타임머신 WBS'!$AR$68,'한양도성타임머신 WBS'!$AT$68,'한양도성타임머신 WBS'!$AV$68,'한양도성타임머신 WBS'!$AX$68,'한양도성타임머신 WBS'!$AZ$68,'한양도성타임머신 WBS'!$BB$68,'한양도성타임머신 WBS'!$BD$68,'한양도성타임머신 WBS'!$BF$68,'한양도성타임머신 WBS'!$BH$68)</f>
        <v>0</v>
      </c>
      <c r="AZ69" s="1261">
        <f>SUM(AX69)</f>
        <v>1</v>
      </c>
      <c r="BA69" s="1337">
        <f>SUM('한양도성타임머신 WBS'!$AR$68,'한양도성타임머신 WBS'!$AT$68,'한양도성타임머신 WBS'!$AV$68,'한양도성타임머신 WBS'!$AX$68,'한양도성타임머신 WBS'!$AZ$68,'한양도성타임머신 WBS'!$BB$68,'한양도성타임머신 WBS'!$BD$68,'한양도성타임머신 WBS'!$BF$68,'한양도성타임머신 WBS'!$BH$68,'한양도성타임머신 WBS'!$BJ$68)</f>
        <v>0</v>
      </c>
      <c r="BB69" s="1261">
        <f>SUM(AZ69)</f>
        <v>1</v>
      </c>
      <c r="BC69" s="1337">
        <f>SUM('한양도성타임머신 WBS'!$AR$68,'한양도성타임머신 WBS'!$AT$68,'한양도성타임머신 WBS'!$AV$68,'한양도성타임머신 WBS'!$AX$68,'한양도성타임머신 WBS'!$AZ$68,'한양도성타임머신 WBS'!$BB$68,'한양도성타임머신 WBS'!$BD$68,'한양도성타임머신 WBS'!$BF$68,'한양도성타임머신 WBS'!$BH$68,'한양도성타임머신 WBS'!$BJ$68,'한양도성타임머신 WBS'!$BL$68)</f>
        <v>0</v>
      </c>
      <c r="BD69" s="1261">
        <f>SUM(BB69)</f>
        <v>1</v>
      </c>
      <c r="BE69" s="1309">
        <f>SUM(BC69)</f>
        <v>0</v>
      </c>
      <c r="BF69" s="1261">
        <f t="shared" ref="BF69:BK73" si="102">SUM(BD69)</f>
        <v>1</v>
      </c>
      <c r="BG69" s="1309">
        <f t="shared" si="102"/>
        <v>0</v>
      </c>
      <c r="BH69" s="1261">
        <f t="shared" si="102"/>
        <v>1</v>
      </c>
      <c r="BI69" s="1309">
        <f>SUM(BG69)</f>
        <v>0</v>
      </c>
      <c r="BJ69" s="1261">
        <f>SUM(BH69)</f>
        <v>1</v>
      </c>
      <c r="BK69" s="1309">
        <f>SUM(BI69)</f>
        <v>0</v>
      </c>
      <c r="BL69" s="1341"/>
      <c r="BM69" s="1308"/>
      <c r="BN69" s="1341"/>
      <c r="BO69" s="1308"/>
    </row>
    <row r="70" spans="1:67" ht="22" customHeight="1" x14ac:dyDescent="0.25">
      <c r="A70" s="1253"/>
      <c r="B70" s="1340"/>
      <c r="C70" s="1333"/>
      <c r="D70" s="1333" t="s">
        <v>303</v>
      </c>
      <c r="E70" s="1333"/>
      <c r="F70" s="1343"/>
      <c r="G70" s="1308"/>
      <c r="H70" s="1343"/>
      <c r="I70" s="1308"/>
      <c r="J70" s="1343"/>
      <c r="K70" s="1308"/>
      <c r="L70" s="1343"/>
      <c r="M70" s="1308"/>
      <c r="N70" s="1343"/>
      <c r="O70" s="1308"/>
      <c r="P70" s="1343"/>
      <c r="Q70" s="1308"/>
      <c r="R70" s="1343"/>
      <c r="S70" s="1308"/>
      <c r="T70" s="1343"/>
      <c r="U70" s="1308"/>
      <c r="V70" s="1343"/>
      <c r="W70" s="1308"/>
      <c r="X70" s="1319">
        <f>SUM('한양도성타임머신 WBS'!$AG$69)/SUM('한양도성타임머신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0.1</v>
      </c>
      <c r="Y70" s="1260">
        <f>SUM('한양도성타임머신 WBS'!$AH$69)/SUM('한양도성타임머신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</v>
      </c>
      <c r="Z70" s="1319">
        <f>SUM('한양도성타임머신 WBS'!$AG$69,'한양도성타임머신 WBS'!$AI$69)/SUM('한양도성타임머신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0.2</v>
      </c>
      <c r="AA70" s="1260">
        <f>SUM('한양도성타임머신 WBS'!$AH$69,'한양도성타임머신 WBS'!$AJ$69)/SUM('한양도성타임머신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0.2</v>
      </c>
      <c r="AB70" s="1319">
        <f>SUM('한양도성타임머신 WBS'!$AG$69,'한양도성타임머신 WBS'!$AI$69,'한양도성타임머신 WBS'!$AK$69)/SUM('한양도성타임머신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0.3</v>
      </c>
      <c r="AC70" s="1260">
        <f>SUM('한양도성타임머신 WBS'!$AH$69,'한양도성타임머신 WBS'!$AJ$69,'한양도성타임머신 WBS'!$AL$69)/SUM('한양도성타임머신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0.3</v>
      </c>
      <c r="AD70" s="1319">
        <f>SUM('한양도성타임머신 WBS'!$AG$69,'한양도성타임머신 WBS'!$AI$69,'한양도성타임머신 WBS'!$AK$69,'한양도성타임머신 WBS'!$AM$69)/SUM('한양도성타임머신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0.4</v>
      </c>
      <c r="AE70" s="1260">
        <f>SUM('한양도성타임머신 WBS'!$AH$69,'한양도성타임머신 WBS'!$AJ$69,'한양도성타임머신 WBS'!$AL$69,'한양도성타임머신 WBS'!$AN$69)/SUM('한양도성타임머신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0.4</v>
      </c>
      <c r="AF70" s="1319">
        <f>SUM('한양도성타임머신 WBS'!$AG$69,'한양도성타임머신 WBS'!$AI$69,'한양도성타임머신 WBS'!$AK$69,'한양도성타임머신 WBS'!$AM$69,'한양도성타임머신 WBS'!$AO$69)/SUM('한양도성타임머신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0.5</v>
      </c>
      <c r="AG70" s="1260">
        <f>SUM('한양도성타임머신 WBS'!$AH$69,'한양도성타임머신 WBS'!$AJ$69,'한양도성타임머신 WBS'!$AL$69,'한양도성타임머신 WBS'!$AN$69,'한양도성타임머신 WBS'!$AP$69)/SUM('한양도성타임머신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0.4</v>
      </c>
      <c r="AH70" s="1319">
        <f>SUM('한양도성타임머신 WBS'!$AG$69,'한양도성타임머신 WBS'!$AI$69,'한양도성타임머신 WBS'!$AK$69,'한양도성타임머신 WBS'!$AM$69,'한양도성타임머신 WBS'!$AO$69,'한양도성타임머신 WBS'!$AQ$69)/SUM('한양도성타임머신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0.6</v>
      </c>
      <c r="AI70" s="1260">
        <f>SUM('한양도성타임머신 WBS'!$AH$69,'한양도성타임머신 WBS'!$AJ$69,'한양도성타임머신 WBS'!$AL$69,'한양도성타임머신 WBS'!$AN$69,'한양도성타임머신 WBS'!$AP$69,'한양도성타임머신 WBS'!$AR$69)/SUM('한양도성타임머신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0.4</v>
      </c>
      <c r="AJ70" s="1319">
        <f>SUM('한양도성타임머신 WBS'!$AG$69,'한양도성타임머신 WBS'!$AI$69,'한양도성타임머신 WBS'!$AK$69,'한양도성타임머신 WBS'!$AM$69,'한양도성타임머신 WBS'!$AO$69,'한양도성타임머신 WBS'!$AQ$69,'한양도성타임머신 WBS'!$AS$69)/SUM('한양도성타임머신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0.7</v>
      </c>
      <c r="AK70" s="1260">
        <f>SUM('한양도성타임머신 WBS'!$AH$69,'한양도성타임머신 WBS'!$AJ$69,'한양도성타임머신 WBS'!$AL$69,'한양도성타임머신 WBS'!$AN$69,'한양도성타임머신 WBS'!$AP$69,'한양도성타임머신 WBS'!$AR$69,'한양도성타임머신 WBS'!$AT$69)/SUM('한양도성타임머신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0.4</v>
      </c>
      <c r="AL70" s="1319">
        <f>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0.8</v>
      </c>
      <c r="AM70" s="1260">
        <f>SUM('한양도성타임머신 WBS'!$AH$69,'한양도성타임머신 WBS'!$AJ$69,'한양도성타임머신 WBS'!$AL$69,'한양도성타임머신 WBS'!$AN$69,'한양도성타임머신 WBS'!$AP$69,'한양도성타임머신 WBS'!$AR$69,'한양도성타임머신 WBS'!$AT$69,'한양도성타임머신 WBS'!$AV$69)/SUM('한양도성타임머신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0.4</v>
      </c>
      <c r="AN70" s="1319">
        <f>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0.85</v>
      </c>
      <c r="AO70" s="1260">
        <f>SUM('한양도성타임머신 WBS'!$AH$69,'한양도성타임머신 WBS'!$AJ$69,'한양도성타임머신 WBS'!$AL$69,'한양도성타임머신 WBS'!$AN$69,'한양도성타임머신 WBS'!$AP$69,'한양도성타임머신 WBS'!$AR$69,'한양도성타임머신 WBS'!$AT$69,'한양도성타임머신 WBS'!$AV$69,'한양도성타임머신 WBS'!$AX$69)/SUM('한양도성타임머신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0.4</v>
      </c>
      <c r="AP70" s="1319">
        <f>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0.9</v>
      </c>
      <c r="AQ70" s="1260">
        <f>SUM('한양도성타임머신 WBS'!$AH$69,'한양도성타임머신 WBS'!$AJ$69,'한양도성타임머신 WBS'!$AL$69,'한양도성타임머신 WBS'!$AN$69,'한양도성타임머신 WBS'!$AP$69,'한양도성타임머신 WBS'!$AR$69,'한양도성타임머신 WBS'!$AT$69,'한양도성타임머신 WBS'!$AV$69,'한양도성타임머신 WBS'!$AX$69,'한양도성타임머신 WBS'!$AZ$69)/SUM('한양도성타임머신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0.4</v>
      </c>
      <c r="AR70" s="1319">
        <f>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0.95</v>
      </c>
      <c r="AS70" s="1260">
        <f>SUM('한양도성타임머신 WBS'!$AH$69,'한양도성타임머신 WBS'!$AJ$69,'한양도성타임머신 WBS'!$AL$69,'한양도성타임머신 WBS'!$AN$69,'한양도성타임머신 WBS'!$AP$69,'한양도성타임머신 WBS'!$AR$69,'한양도성타임머신 WBS'!$AT$69,'한양도성타임머신 WBS'!$AV$69,'한양도성타임머신 WBS'!$AX$69,'한양도성타임머신 WBS'!$AZ$69,'한양도성타임머신 WBS'!$BB$69)/SUM('한양도성타임머신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0.4</v>
      </c>
      <c r="AT70" s="1319">
        <f>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1</v>
      </c>
      <c r="AU70" s="1260">
        <f>SUM('한양도성타임머신 WBS'!$AH$69,'한양도성타임머신 WBS'!$AJ$69,'한양도성타임머신 WBS'!$AL$69,'한양도성타임머신 WBS'!$AN$69,'한양도성타임머신 WBS'!$AP$69,'한양도성타임머신 WBS'!$AR$69,'한양도성타임머신 WBS'!$AT$69,'한양도성타임머신 WBS'!$AV$69,'한양도성타임머신 WBS'!$AX$69,'한양도성타임머신 WBS'!$AZ$69,'한양도성타임머신 WBS'!$BB$69,'한양도성타임머신 WBS'!$BD$69)/SUM('한양도성타임머신 WBS'!$AG$69,'한양도성타임머신 WBS'!$AI$69,'한양도성타임머신 WBS'!$AK$69,'한양도성타임머신 WBS'!$AM$69,'한양도성타임머신 WBS'!$AO$69,'한양도성타임머신 WBS'!$AQ$69,'한양도성타임머신 WBS'!$AS$69,'한양도성타임머신 WBS'!$AU$69,'한양도성타임머신 WBS'!$AW$69,'한양도성타임머신 WBS'!$AY$69,'한양도성타임머신 WBS'!$BA$69,'한양도성타임머신 WBS'!$BC$69)</f>
        <v>0.4</v>
      </c>
      <c r="AV70" s="1261">
        <f>SUM(AT70)</f>
        <v>1</v>
      </c>
      <c r="AW70" s="1309">
        <f>SUM(AU70)</f>
        <v>0.4</v>
      </c>
      <c r="AX70" s="1261">
        <f t="shared" ref="AX70:BE70" si="103">SUM(AV70)</f>
        <v>1</v>
      </c>
      <c r="AY70" s="1309">
        <f t="shared" si="103"/>
        <v>0.4</v>
      </c>
      <c r="AZ70" s="1261">
        <f t="shared" si="103"/>
        <v>1</v>
      </c>
      <c r="BA70" s="1309">
        <f t="shared" si="103"/>
        <v>0.4</v>
      </c>
      <c r="BB70" s="1261">
        <f t="shared" si="103"/>
        <v>1</v>
      </c>
      <c r="BC70" s="1309">
        <f>SUM(BA70)</f>
        <v>0.4</v>
      </c>
      <c r="BD70" s="1261">
        <f t="shared" si="103"/>
        <v>1</v>
      </c>
      <c r="BE70" s="1309">
        <f t="shared" si="103"/>
        <v>0.4</v>
      </c>
      <c r="BF70" s="1261">
        <f t="shared" si="102"/>
        <v>1</v>
      </c>
      <c r="BG70" s="1309">
        <f t="shared" si="102"/>
        <v>0.4</v>
      </c>
      <c r="BH70" s="1261">
        <f t="shared" si="102"/>
        <v>1</v>
      </c>
      <c r="BI70" s="1309">
        <f t="shared" si="102"/>
        <v>0.4</v>
      </c>
      <c r="BJ70" s="1261">
        <f t="shared" si="102"/>
        <v>1</v>
      </c>
      <c r="BK70" s="1309">
        <f t="shared" si="102"/>
        <v>0.4</v>
      </c>
      <c r="BL70" s="1343"/>
      <c r="BM70" s="1308"/>
      <c r="BN70" s="1343"/>
      <c r="BO70" s="1308"/>
    </row>
    <row r="71" spans="1:67" ht="22" customHeight="1" x14ac:dyDescent="0.25">
      <c r="A71" s="1253"/>
      <c r="B71" s="1340"/>
      <c r="C71" s="1333"/>
      <c r="D71" s="1333" t="s">
        <v>304</v>
      </c>
      <c r="E71" s="1333"/>
      <c r="F71" s="1343"/>
      <c r="G71" s="1308"/>
      <c r="H71" s="1343"/>
      <c r="I71" s="1308"/>
      <c r="J71" s="1343"/>
      <c r="K71" s="1308"/>
      <c r="L71" s="1343"/>
      <c r="M71" s="1308"/>
      <c r="N71" s="1343"/>
      <c r="O71" s="1308"/>
      <c r="P71" s="1343"/>
      <c r="Q71" s="1308"/>
      <c r="R71" s="1343"/>
      <c r="S71" s="1308"/>
      <c r="T71" s="1343"/>
      <c r="U71" s="1308"/>
      <c r="V71" s="1343"/>
      <c r="W71" s="1308"/>
      <c r="X71" s="1319">
        <f>SUM('한양도성타임머신 WBS'!$AG$70)/SUM('한양도성타임머신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0.1</v>
      </c>
      <c r="Y71" s="1260">
        <f>SUM('한양도성타임머신 WBS'!$AH$70)/SUM('한양도성타임머신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</v>
      </c>
      <c r="Z71" s="1319">
        <f>SUM('한양도성타임머신 WBS'!$AG$70,'한양도성타임머신 WBS'!$AI$70)/SUM('한양도성타임머신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0.2</v>
      </c>
      <c r="AA71" s="1260">
        <f>SUM('한양도성타임머신 WBS'!$AH$70,'한양도성타임머신 WBS'!$AJ$70)/SUM('한양도성타임머신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0.2</v>
      </c>
      <c r="AB71" s="1319">
        <f>SUM('한양도성타임머신 WBS'!$AG$70,'한양도성타임머신 WBS'!$AI$70,'한양도성타임머신 WBS'!$AK$70)/SUM('한양도성타임머신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0.27</v>
      </c>
      <c r="AC71" s="1260">
        <f>SUM('한양도성타임머신 WBS'!$AH$70,'한양도성타임머신 WBS'!$AJ$70,'한양도성타임머신 WBS'!$AL$70)/SUM('한양도성타임머신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0.27</v>
      </c>
      <c r="AD71" s="1319">
        <f>SUM('한양도성타임머신 WBS'!$AG$70,'한양도성타임머신 WBS'!$AI$70,'한양도성타임머신 WBS'!$AK$70,'한양도성타임머신 WBS'!$AM$70)/SUM('한양도성타임머신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0.34</v>
      </c>
      <c r="AE71" s="1260">
        <f>SUM('한양도성타임머신 WBS'!$AH$70,'한양도성타임머신 WBS'!$AJ$70,'한양도성타임머신 WBS'!$AL$70,'한양도성타임머신 WBS'!$AN$70)/SUM('한양도성타임머신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0.34</v>
      </c>
      <c r="AF71" s="1319">
        <f>SUM('한양도성타임머신 WBS'!$AG$70,'한양도성타임머신 WBS'!$AI$70,'한양도성타임머신 WBS'!$AK$70,'한양도성타임머신 WBS'!$AM$70,'한양도성타임머신 WBS'!$AO$70)/SUM('한양도성타임머신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0.41</v>
      </c>
      <c r="AG71" s="1260">
        <f>SUM('한양도성타임머신 WBS'!$AH$70,'한양도성타임머신 WBS'!$AJ$70,'한양도성타임머신 WBS'!$AL$70,'한양도성타임머신 WBS'!$AN$70,'한양도성타임머신 WBS'!$AP$70)/SUM('한양도성타임머신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0.34</v>
      </c>
      <c r="AH71" s="1319">
        <f>SUM('한양도성타임머신 WBS'!$AG$70,'한양도성타임머신 WBS'!$AI$70,'한양도성타임머신 WBS'!$AK$70,'한양도성타임머신 WBS'!$AM$70,'한양도성타임머신 WBS'!$AO$70,'한양도성타임머신 WBS'!$AQ$70)/SUM('한양도성타임머신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0.48</v>
      </c>
      <c r="AI71" s="1260">
        <f>SUM('한양도성타임머신 WBS'!$AH$70,'한양도성타임머신 WBS'!$AJ$70,'한양도성타임머신 WBS'!$AL$70,'한양도성타임머신 WBS'!$AN$70,'한양도성타임머신 WBS'!$AP$70,'한양도성타임머신 WBS'!$AR$70)/SUM('한양도성타임머신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0.34</v>
      </c>
      <c r="AJ71" s="1319">
        <f>SUM('한양도성타임머신 WBS'!$AG$70,'한양도성타임머신 WBS'!$AI$70,'한양도성타임머신 WBS'!$AK$70,'한양도성타임머신 WBS'!$AM$70,'한양도성타임머신 WBS'!$AO$70,'한양도성타임머신 WBS'!$AQ$70,'한양도성타임머신 WBS'!$AS$70)/SUM('한양도성타임머신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0.55000000000000004</v>
      </c>
      <c r="AK71" s="1260">
        <f>SUM('한양도성타임머신 WBS'!$AH$70,'한양도성타임머신 WBS'!$AJ$70,'한양도성타임머신 WBS'!$AL$70,'한양도성타임머신 WBS'!$AN$70,'한양도성타임머신 WBS'!$AP$70,'한양도성타임머신 WBS'!$AR$70,'한양도성타임머신 WBS'!$AT$70)/SUM('한양도성타임머신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0.34</v>
      </c>
      <c r="AL71" s="1319">
        <f>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0.62</v>
      </c>
      <c r="AM71" s="1260">
        <f>SUM('한양도성타임머신 WBS'!$AH$70,'한양도성타임머신 WBS'!$AJ$70,'한양도성타임머신 WBS'!$AL$70,'한양도성타임머신 WBS'!$AN$70,'한양도성타임머신 WBS'!$AP$70,'한양도성타임머신 WBS'!$AR$70,'한양도성타임머신 WBS'!$AT$70,'한양도성타임머신 WBS'!$AV$70)/SUM('한양도성타임머신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0.34</v>
      </c>
      <c r="AN71" s="1319">
        <f>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0.69</v>
      </c>
      <c r="AO71" s="1260">
        <f>SUM('한양도성타임머신 WBS'!$AH$70,'한양도성타임머신 WBS'!$AJ$70,'한양도성타임머신 WBS'!$AL$70,'한양도성타임머신 WBS'!$AN$70,'한양도성타임머신 WBS'!$AP$70,'한양도성타임머신 WBS'!$AR$70,'한양도성타임머신 WBS'!$AT$70,'한양도성타임머신 WBS'!$AV$70,'한양도성타임머신 WBS'!$AX$70)/SUM('한양도성타임머신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0.34</v>
      </c>
      <c r="AP71" s="1319">
        <f>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0.76</v>
      </c>
      <c r="AQ71" s="1260">
        <f>SUM('한양도성타임머신 WBS'!$AH$70,'한양도성타임머신 WBS'!$AJ$70,'한양도성타임머신 WBS'!$AL$70,'한양도성타임머신 WBS'!$AN$70,'한양도성타임머신 WBS'!$AP$70,'한양도성타임머신 WBS'!$AR$70,'한양도성타임머신 WBS'!$AT$70,'한양도성타임머신 WBS'!$AV$70,'한양도성타임머신 WBS'!$AX$70,'한양도성타임머신 WBS'!$AZ$70)/SUM('한양도성타임머신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0.34</v>
      </c>
      <c r="AR71" s="1319">
        <f>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0.81</v>
      </c>
      <c r="AS71" s="1260">
        <f>SUM('한양도성타임머신 WBS'!$AH$70,'한양도성타임머신 WBS'!$AJ$70,'한양도성타임머신 WBS'!$AL$70,'한양도성타임머신 WBS'!$AN$70,'한양도성타임머신 WBS'!$AP$70,'한양도성타임머신 WBS'!$AR$70,'한양도성타임머신 WBS'!$AT$70,'한양도성타임머신 WBS'!$AV$70,'한양도성타임머신 WBS'!$AX$70,'한양도성타임머신 WBS'!$AZ$70,'한양도성타임머신 WBS'!$BB$70)/SUM('한양도성타임머신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0.34</v>
      </c>
      <c r="AT71" s="1319">
        <f>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0.86</v>
      </c>
      <c r="AU71" s="1260">
        <f>SUM('한양도성타임머신 WBS'!$AH$70,'한양도성타임머신 WBS'!$AJ$70,'한양도성타임머신 WBS'!$AL$70,'한양도성타임머신 WBS'!$AN$70,'한양도성타임머신 WBS'!$AP$70,'한양도성타임머신 WBS'!$AR$70,'한양도성타임머신 WBS'!$AT$70,'한양도성타임머신 WBS'!$AV$70,'한양도성타임머신 WBS'!$AX$70,'한양도성타임머신 WBS'!$AZ$70,'한양도성타임머신 WBS'!$BB$70,'한양도성타임머신 WBS'!$BD$70)/SUM('한양도성타임머신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0.34</v>
      </c>
      <c r="AV71" s="1319">
        <f>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0.91</v>
      </c>
      <c r="AW71" s="1260">
        <f>SUM('한양도성타임머신 WBS'!$AH$70,'한양도성타임머신 WBS'!$AJ$70,'한양도성타임머신 WBS'!$AL$70,'한양도성타임머신 WBS'!$AN$70,'한양도성타임머신 WBS'!$AP$70,'한양도성타임머신 WBS'!$AR$70,'한양도성타임머신 WBS'!$AT$70,'한양도성타임머신 WBS'!$AV$70,'한양도성타임머신 WBS'!$AX$70,'한양도성타임머신 WBS'!$AZ$70,'한양도성타임머신 WBS'!$BB$70,'한양도성타임머신 WBS'!$BD$70,'한양도성타임머신 WBS'!$BF$70)/SUM('한양도성타임머신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0.34</v>
      </c>
      <c r="AX71" s="1319">
        <f>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0.94</v>
      </c>
      <c r="AY71" s="1260">
        <f>SUM('한양도성타임머신 WBS'!$AH$70,'한양도성타임머신 WBS'!$AJ$70,'한양도성타임머신 WBS'!$AL$70,'한양도성타임머신 WBS'!$AN$70,'한양도성타임머신 WBS'!$AP$70,'한양도성타임머신 WBS'!$AR$70,'한양도성타임머신 WBS'!$AT$70,'한양도성타임머신 WBS'!$AV$70,'한양도성타임머신 WBS'!$AX$70,'한양도성타임머신 WBS'!$AZ$70,'한양도성타임머신 WBS'!$BB$70,'한양도성타임머신 WBS'!$BD$70,'한양도성타임머신 WBS'!$BF$70,'한양도성타임머신 WBS'!$BH$70)/SUM('한양도성타임머신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0.34</v>
      </c>
      <c r="AZ71" s="1319">
        <f>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0.97</v>
      </c>
      <c r="BA71" s="1260">
        <f>SUM('한양도성타임머신 WBS'!$AH$70,'한양도성타임머신 WBS'!$AJ$70,'한양도성타임머신 WBS'!$AL$70,'한양도성타임머신 WBS'!$AN$70,'한양도성타임머신 WBS'!$AP$70,'한양도성타임머신 WBS'!$AR$70,'한양도성타임머신 WBS'!$AT$70,'한양도성타임머신 WBS'!$AV$70,'한양도성타임머신 WBS'!$AX$70,'한양도성타임머신 WBS'!$AZ$70,'한양도성타임머신 WBS'!$BB$70,'한양도성타임머신 WBS'!$BD$70,'한양도성타임머신 WBS'!$BF$70,'한양도성타임머신 WBS'!$BH$70,'한양도성타임머신 WBS'!$BJ$70)/SUM('한양도성타임머신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0.34</v>
      </c>
      <c r="BB71" s="1319">
        <f>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1</v>
      </c>
      <c r="BC71" s="1260">
        <f>SUM('한양도성타임머신 WBS'!$AH$70,'한양도성타임머신 WBS'!$AJ$70,'한양도성타임머신 WBS'!$AL$70,'한양도성타임머신 WBS'!$AN$70,'한양도성타임머신 WBS'!$AP$70,'한양도성타임머신 WBS'!$AR$70,'한양도성타임머신 WBS'!$AT$70,'한양도성타임머신 WBS'!$AV$70,'한양도성타임머신 WBS'!$AX$70,'한양도성타임머신 WBS'!$AZ$70,'한양도성타임머신 WBS'!$BB$70,'한양도성타임머신 WBS'!$BD$70,'한양도성타임머신 WBS'!$BF$70,'한양도성타임머신 WBS'!$BH$70,'한양도성타임머신 WBS'!$BJ$70,'한양도성타임머신 WBS'!$BL$70)/SUM('한양도성타임머신 WBS'!$AG$70,'한양도성타임머신 WBS'!$AI$70,'한양도성타임머신 WBS'!$AK$70,'한양도성타임머신 WBS'!$AM$70,'한양도성타임머신 WBS'!$AO$70,'한양도성타임머신 WBS'!$AQ$70,'한양도성타임머신 WBS'!$AS$70,'한양도성타임머신 WBS'!$AU$70,'한양도성타임머신 WBS'!$AW$70,'한양도성타임머신 WBS'!$AY$70,'한양도성타임머신 WBS'!$BA$70,'한양도성타임머신 WBS'!$BC$70,'한양도성타임머신 WBS'!$BE$70,'한양도성타임머신 WBS'!$BG$70,'한양도성타임머신 WBS'!$BI$70,'한양도성타임머신 WBS'!$BK$70)</f>
        <v>0.34</v>
      </c>
      <c r="BD71" s="1261">
        <f>SUM(BB71)</f>
        <v>1</v>
      </c>
      <c r="BE71" s="1309">
        <f>SUM(BC71)</f>
        <v>0.34</v>
      </c>
      <c r="BF71" s="1261">
        <f t="shared" si="102"/>
        <v>1</v>
      </c>
      <c r="BG71" s="1309">
        <f t="shared" si="102"/>
        <v>0.34</v>
      </c>
      <c r="BH71" s="1261">
        <f t="shared" si="102"/>
        <v>1</v>
      </c>
      <c r="BI71" s="1309">
        <f t="shared" si="102"/>
        <v>0.34</v>
      </c>
      <c r="BJ71" s="1261">
        <f t="shared" si="102"/>
        <v>1</v>
      </c>
      <c r="BK71" s="1309">
        <f t="shared" si="102"/>
        <v>0.34</v>
      </c>
      <c r="BL71" s="1343"/>
      <c r="BM71" s="1308"/>
      <c r="BN71" s="1343"/>
      <c r="BO71" s="1308"/>
    </row>
    <row r="72" spans="1:67" ht="22" customHeight="1" x14ac:dyDescent="0.25">
      <c r="A72" s="1253"/>
      <c r="B72" s="1254"/>
      <c r="C72" s="1264"/>
      <c r="D72" s="1264" t="s">
        <v>305</v>
      </c>
      <c r="E72" s="1264"/>
      <c r="F72" s="1341"/>
      <c r="G72" s="1308"/>
      <c r="H72" s="1341"/>
      <c r="I72" s="1308"/>
      <c r="J72" s="1341"/>
      <c r="K72" s="1308"/>
      <c r="L72" s="1341"/>
      <c r="M72" s="1308"/>
      <c r="N72" s="1341"/>
      <c r="O72" s="1308"/>
      <c r="P72" s="1341"/>
      <c r="Q72" s="1308"/>
      <c r="R72" s="1341"/>
      <c r="S72" s="1308"/>
      <c r="T72" s="1341"/>
      <c r="U72" s="1308"/>
      <c r="V72" s="1341"/>
      <c r="W72" s="1308"/>
      <c r="X72" s="1344"/>
      <c r="Y72" s="1308"/>
      <c r="Z72" s="1344"/>
      <c r="AA72" s="1308"/>
      <c r="AB72" s="1344"/>
      <c r="AC72" s="1308"/>
      <c r="AD72" s="1344"/>
      <c r="AE72" s="1308"/>
      <c r="AF72" s="1342">
        <f>SUM('한양도성타임머신 WBS'!$AO$71)/SUM('한양도성타임머신 WBS'!$AO$71,'한양도성타임머신 WBS'!$AQ$71,'한양도성타임머신 WBS'!$AS$71,'한양도성타임머신 WBS'!$AU$71)</f>
        <v>0.23076923076923078</v>
      </c>
      <c r="AG72" s="1260">
        <f>SUM('한양도성타임머신 WBS'!$AP$71)/SUM('한양도성타임머신 WBS'!$AO$71,'한양도성타임머신 WBS'!$AQ$71,'한양도성타임머신 WBS'!$AS$71,'한양도성타임머신 WBS'!$AU$71)</f>
        <v>0.24307692307692308</v>
      </c>
      <c r="AH72" s="1342">
        <f>SUM('한양도성타임머신 WBS'!$AO$71,'한양도성타임머신 WBS'!$AQ$71)/SUM('한양도성타임머신 WBS'!$AO$71,'한양도성타임머신 WBS'!$AQ$71,'한양도성타임머신 WBS'!$AS$71,'한양도성타임머신 WBS'!$AU$71)</f>
        <v>0.53846153846153844</v>
      </c>
      <c r="AI72" s="1260">
        <f>SUM('한양도성타임머신 WBS'!$AP$71,'한양도성타임머신 WBS'!$AR$71)/SUM('한양도성타임머신 WBS'!$AO$71,'한양도성타임머신 WBS'!$AQ$71,'한양도성타임머신 WBS'!$AS$71,'한양도성타임머신 WBS'!$AU$71)</f>
        <v>0.69384615384615389</v>
      </c>
      <c r="AJ72" s="1342">
        <f>SUM('한양도성타임머신 WBS'!$AO$71,'한양도성타임머신 WBS'!$AQ$71,'한양도성타임머신 WBS'!$AS$71)/SUM('한양도성타임머신 WBS'!$AO$71,'한양도성타임머신 WBS'!$AQ$71,'한양도성타임머신 WBS'!$AS$71,'한양도성타임머신 WBS'!$AU$71)</f>
        <v>0.76923076923076927</v>
      </c>
      <c r="AK72" s="1260">
        <f>SUM('한양도성타임머신 WBS'!$AP$71,'한양도성타임머신 WBS'!$AR$71,'한양도성타임머신 WBS'!$AT$71)/SUM('한양도성타임머신 WBS'!$AO$71,'한양도성타임머신 WBS'!$AQ$71,'한양도성타임머신 WBS'!$AS$71,'한양도성타임머신 WBS'!$AU$71)</f>
        <v>0.69384615384615389</v>
      </c>
      <c r="AL72" s="1342">
        <f>SUM('한양도성타임머신 WBS'!$AO$71,'한양도성타임머신 WBS'!$AQ$71,'한양도성타임머신 WBS'!$AS$71,'한양도성타임머신 WBS'!$AU$71)/SUM('한양도성타임머신 WBS'!$AO$71,'한양도성타임머신 WBS'!$AQ$71,'한양도성타임머신 WBS'!$AS$71,'한양도성타임머신 WBS'!$AU$71)</f>
        <v>1</v>
      </c>
      <c r="AM72" s="1260">
        <f>SUM('한양도성타임머신 WBS'!$AP$71,'한양도성타임머신 WBS'!$AR$71,'한양도성타임머신 WBS'!$AT$71,'한양도성타임머신 WBS'!$AV$71)/SUM('한양도성타임머신 WBS'!$AO$71,'한양도성타임머신 WBS'!$AQ$71,'한양도성타임머신 WBS'!$AS$71,'한양도성타임머신 WBS'!$AU$71)</f>
        <v>0.69384615384615389</v>
      </c>
      <c r="AN72" s="1261">
        <f>SUM(AL72)</f>
        <v>1</v>
      </c>
      <c r="AO72" s="1337">
        <f>SUM('한양도성타임머신 WBS'!$AP$71,'한양도성타임머신 WBS'!$AR$71,'한양도성타임머신 WBS'!$AT$71,'한양도성타임머신 WBS'!$AV$71,'한양도성타임머신 WBS'!$AX$71)/SUM('한양도성타임머신 WBS'!$AO$71,'한양도성타임머신 WBS'!$AQ$71,'한양도성타임머신 WBS'!$AS$71,'한양도성타임머신 WBS'!$AU$71)</f>
        <v>0.69384615384615389</v>
      </c>
      <c r="AP72" s="1261">
        <f>SUM(AN72)</f>
        <v>1</v>
      </c>
      <c r="AQ72" s="1337">
        <f>SUM('한양도성타임머신 WBS'!$AP$71,'한양도성타임머신 WBS'!$AR$71,'한양도성타임머신 WBS'!$AT$71,'한양도성타임머신 WBS'!$AV$71,'한양도성타임머신 WBS'!$AX$71,'한양도성타임머신 WBS'!$AZ$71)/SUM('한양도성타임머신 WBS'!$AO$71,'한양도성타임머신 WBS'!$AQ$71,'한양도성타임머신 WBS'!$AS$71,'한양도성타임머신 WBS'!$AU$71)</f>
        <v>0.69384615384615389</v>
      </c>
      <c r="AR72" s="1261">
        <f>SUM(AP72)</f>
        <v>1</v>
      </c>
      <c r="AS72" s="1337">
        <f>SUM('한양도성타임머신 WBS'!$AP$71,'한양도성타임머신 WBS'!$AR$71,'한양도성타임머신 WBS'!$AT$71,'한양도성타임머신 WBS'!$AV$71,'한양도성타임머신 WBS'!$AX$71,'한양도성타임머신 WBS'!$AZ$71,'한양도성타임머신 WBS'!$BB$71)/SUM('한양도성타임머신 WBS'!$AO$71,'한양도성타임머신 WBS'!$AQ$71,'한양도성타임머신 WBS'!$AS$71,'한양도성타임머신 WBS'!$AU$71)</f>
        <v>0.69384615384615389</v>
      </c>
      <c r="AT72" s="1261">
        <f>SUM(AR72)</f>
        <v>1</v>
      </c>
      <c r="AU72" s="1337">
        <f>SUM('한양도성타임머신 WBS'!$AP$71,'한양도성타임머신 WBS'!$AR$71,'한양도성타임머신 WBS'!$AT$71,'한양도성타임머신 WBS'!$AV$71,'한양도성타임머신 WBS'!$AX$71,'한양도성타임머신 WBS'!$AZ$71,'한양도성타임머신 WBS'!$BB$71,'한양도성타임머신 WBS'!$BD$71)/SUM('한양도성타임머신 WBS'!$AO$71,'한양도성타임머신 WBS'!$AQ$71,'한양도성타임머신 WBS'!$AS$71,'한양도성타임머신 WBS'!$AU$71)</f>
        <v>0.69384615384615389</v>
      </c>
      <c r="AV72" s="1261">
        <f>SUM(AT72)</f>
        <v>1</v>
      </c>
      <c r="AW72" s="1337">
        <f>SUM('한양도성타임머신 WBS'!$AP$71,'한양도성타임머신 WBS'!$AR$71,'한양도성타임머신 WBS'!$AT$71,'한양도성타임머신 WBS'!$AV$71,'한양도성타임머신 WBS'!$AX$71,'한양도성타임머신 WBS'!$AZ$71,'한양도성타임머신 WBS'!$BB$71,'한양도성타임머신 WBS'!$BD$71,'한양도성타임머신 WBS'!$BF$71)/SUM('한양도성타임머신 WBS'!$AO$71,'한양도성타임머신 WBS'!$AQ$71,'한양도성타임머신 WBS'!$AS$71,'한양도성타임머신 WBS'!$AU$71)</f>
        <v>0.69384615384615389</v>
      </c>
      <c r="AX72" s="1261">
        <f>SUM(AV72)</f>
        <v>1</v>
      </c>
      <c r="AY72" s="1309">
        <f>SUM(AW72)</f>
        <v>0.69384615384615389</v>
      </c>
      <c r="AZ72" s="1261">
        <f t="shared" ref="AZ72:BE72" si="104">SUM(AX72)</f>
        <v>1</v>
      </c>
      <c r="BA72" s="1309">
        <f t="shared" si="104"/>
        <v>0.69384615384615389</v>
      </c>
      <c r="BB72" s="1261">
        <f t="shared" si="104"/>
        <v>1</v>
      </c>
      <c r="BC72" s="1309">
        <f t="shared" si="104"/>
        <v>0.69384615384615389</v>
      </c>
      <c r="BD72" s="1261">
        <f t="shared" si="104"/>
        <v>1</v>
      </c>
      <c r="BE72" s="1309">
        <f t="shared" si="104"/>
        <v>0.69384615384615389</v>
      </c>
      <c r="BF72" s="1261">
        <f t="shared" si="102"/>
        <v>1</v>
      </c>
      <c r="BG72" s="1309">
        <f t="shared" si="102"/>
        <v>0.69384615384615389</v>
      </c>
      <c r="BH72" s="1261">
        <f t="shared" si="102"/>
        <v>1</v>
      </c>
      <c r="BI72" s="1309">
        <f t="shared" si="102"/>
        <v>0.69384615384615389</v>
      </c>
      <c r="BJ72" s="1261">
        <f t="shared" si="102"/>
        <v>1</v>
      </c>
      <c r="BK72" s="1309">
        <f t="shared" si="102"/>
        <v>0.69384615384615389</v>
      </c>
      <c r="BL72" s="1341"/>
      <c r="BM72" s="1308"/>
      <c r="BN72" s="1341"/>
      <c r="BO72" s="1308"/>
    </row>
    <row r="73" spans="1:67" ht="22" customHeight="1" x14ac:dyDescent="0.25">
      <c r="A73" s="1253"/>
      <c r="B73" s="1254"/>
      <c r="C73" s="1264"/>
      <c r="D73" s="1264" t="s">
        <v>227</v>
      </c>
      <c r="E73" s="1264"/>
      <c r="F73" s="1341"/>
      <c r="G73" s="1308"/>
      <c r="H73" s="1341"/>
      <c r="I73" s="1308"/>
      <c r="J73" s="1341"/>
      <c r="K73" s="1308"/>
      <c r="L73" s="1341"/>
      <c r="M73" s="1308"/>
      <c r="N73" s="1341"/>
      <c r="O73" s="1308"/>
      <c r="P73" s="1341"/>
      <c r="Q73" s="1308"/>
      <c r="R73" s="1341"/>
      <c r="S73" s="1308"/>
      <c r="T73" s="1341"/>
      <c r="U73" s="1308"/>
      <c r="V73" s="1341"/>
      <c r="W73" s="1308"/>
      <c r="X73" s="1344"/>
      <c r="Y73" s="1308"/>
      <c r="Z73" s="1344"/>
      <c r="AA73" s="1308"/>
      <c r="AB73" s="1344"/>
      <c r="AC73" s="1308"/>
      <c r="AD73" s="1344"/>
      <c r="AE73" s="1308"/>
      <c r="AF73" s="1344"/>
      <c r="AG73" s="1308"/>
      <c r="AH73" s="1344"/>
      <c r="AI73" s="1308"/>
      <c r="AJ73" s="1344"/>
      <c r="AK73" s="1308"/>
      <c r="AL73" s="1344"/>
      <c r="AM73" s="1308"/>
      <c r="AN73" s="1344"/>
      <c r="AO73" s="1308"/>
      <c r="AP73" s="1342">
        <f>SUM('한양도성타임머신 WBS'!$AY$72)/SUM('한양도성타임머신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0.125</v>
      </c>
      <c r="AQ73" s="1260">
        <f>SUM('한양도성타임머신 WBS'!$AZ$72)/SUM('한양도성타임머신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0</v>
      </c>
      <c r="AR73" s="1342">
        <f>SUM('한양도성타임머신 WBS'!$AY$72,'한양도성타임머신 WBS'!$BA$72)/SUM('한양도성타임머신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0.25</v>
      </c>
      <c r="AS73" s="1260">
        <f>SUM('한양도성타임머신 WBS'!$AZ$72,'한양도성타임머신 WBS'!$BB$72)/SUM('한양도성타임머신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0</v>
      </c>
      <c r="AT73" s="1342">
        <f>SUM('한양도성타임머신 WBS'!$AY$72,'한양도성타임머신 WBS'!$BA$72,'한양도성타임머신 WBS'!$BC$72)/SUM('한양도성타임머신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0.375</v>
      </c>
      <c r="AU73" s="1260">
        <f>SUM('한양도성타임머신 WBS'!$AZ$72,'한양도성타임머신 WBS'!$BB$72,'한양도성타임머신 WBS'!$BD$72)/SUM('한양도성타임머신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0</v>
      </c>
      <c r="AV73" s="1342">
        <f>SUM('한양도성타임머신 WBS'!$AY$72,'한양도성타임머신 WBS'!$BA$72,'한양도성타임머신 WBS'!$BC$72,'한양도성타임머신 WBS'!$BE$72)/SUM('한양도성타임머신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0.5</v>
      </c>
      <c r="AW73" s="1260">
        <f>SUM('한양도성타임머신 WBS'!$AZ$72,'한양도성타임머신 WBS'!$BB$72,'한양도성타임머신 WBS'!$BD$72,'한양도성타임머신 WBS'!$BF$72)/SUM('한양도성타임머신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0</v>
      </c>
      <c r="AX73" s="1342">
        <f>SUM('한양도성타임머신 WBS'!$AY$72,'한양도성타임머신 WBS'!$BA$72,'한양도성타임머신 WBS'!$BC$72,'한양도성타임머신 WBS'!$BE$72,'한양도성타임머신 WBS'!$BG$72)/SUM('한양도성타임머신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0.625</v>
      </c>
      <c r="AY73" s="1260">
        <f>SUM('한양도성타임머신 WBS'!$AZ$72,'한양도성타임머신 WBS'!$BB$72,'한양도성타임머신 WBS'!$BD$72,'한양도성타임머신 WBS'!$BF$72,'한양도성타임머신 WBS'!$BH$72)/SUM('한양도성타임머신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0</v>
      </c>
      <c r="AZ73" s="1342">
        <f>SUM('한양도성타임머신 WBS'!$AY$72,'한양도성타임머신 WBS'!$BA$72,'한양도성타임머신 WBS'!$BC$72,'한양도성타임머신 WBS'!$BE$72,'한양도성타임머신 WBS'!$BG$72,'한양도성타임머신 WBS'!$BI$72)/SUM('한양도성타임머신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0.75</v>
      </c>
      <c r="BA73" s="1260">
        <f>SUM('한양도성타임머신 WBS'!$AZ$72,'한양도성타임머신 WBS'!$BB$72,'한양도성타임머신 WBS'!$BD$72,'한양도성타임머신 WBS'!$BF$72,'한양도성타임머신 WBS'!$BH$72,'한양도성타임머신 WBS'!$BJ$72)/SUM('한양도성타임머신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0</v>
      </c>
      <c r="BB73" s="1342">
        <f>SUM('한양도성타임머신 WBS'!$AY$72,'한양도성타임머신 WBS'!$BA$72,'한양도성타임머신 WBS'!$BC$72,'한양도성타임머신 WBS'!$BE$72,'한양도성타임머신 WBS'!$BG$72,'한양도성타임머신 WBS'!$BI$72,'한양도성타임머신 WBS'!$BK$72)/SUM('한양도성타임머신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0.875</v>
      </c>
      <c r="BC73" s="1260">
        <f>SUM('한양도성타임머신 WBS'!$AZ$72,'한양도성타임머신 WBS'!$BB$72,'한양도성타임머신 WBS'!$BD$72,'한양도성타임머신 WBS'!$BF$72,'한양도성타임머신 WBS'!$BH$72,'한양도성타임머신 WBS'!$BJ$72,'한양도성타임머신 WBS'!$BL$72)/SUM('한양도성타임머신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0</v>
      </c>
      <c r="BD73" s="1342">
        <f>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1</v>
      </c>
      <c r="BE73" s="1260">
        <f>SUM('한양도성타임머신 WBS'!$AZ$72,'한양도성타임머신 WBS'!$BB$72,'한양도성타임머신 WBS'!$BD$72,'한양도성타임머신 WBS'!$BF$72,'한양도성타임머신 WBS'!$BH$72,'한양도성타임머신 WBS'!$BJ$72,'한양도성타임머신 WBS'!$BL$72,'한양도성타임머신 WBS'!$BN$72)/SUM('한양도성타임머신 WBS'!$AY$72,'한양도성타임머신 WBS'!$BA$72,'한양도성타임머신 WBS'!$BC$72,'한양도성타임머신 WBS'!$BE$72,'한양도성타임머신 WBS'!$BG$72,'한양도성타임머신 WBS'!$BI$72,'한양도성타임머신 WBS'!$BK$72,'한양도성타임머신 WBS'!$BM$72)</f>
        <v>0</v>
      </c>
      <c r="BF73" s="1261">
        <f t="shared" si="102"/>
        <v>1</v>
      </c>
      <c r="BG73" s="1309">
        <f t="shared" si="102"/>
        <v>0</v>
      </c>
      <c r="BH73" s="1261">
        <f t="shared" si="102"/>
        <v>1</v>
      </c>
      <c r="BI73" s="1309">
        <f t="shared" si="102"/>
        <v>0</v>
      </c>
      <c r="BJ73" s="1261">
        <f t="shared" si="102"/>
        <v>1</v>
      </c>
      <c r="BK73" s="1309">
        <f t="shared" si="102"/>
        <v>0</v>
      </c>
      <c r="BL73" s="1341"/>
      <c r="BM73" s="1308"/>
      <c r="BN73" s="1341"/>
      <c r="BO73" s="1308"/>
    </row>
    <row r="74" spans="1:67" ht="22" customHeight="1" x14ac:dyDescent="0.25">
      <c r="A74" s="1253"/>
      <c r="B74" s="1338"/>
      <c r="C74" s="1339" t="s">
        <v>235</v>
      </c>
      <c r="D74" s="1339"/>
      <c r="E74" s="1339"/>
      <c r="F74" s="1322">
        <f>SUM(F75:F79)/5</f>
        <v>0</v>
      </c>
      <c r="G74" s="1307">
        <f>SUM(G75:G79)/5</f>
        <v>0</v>
      </c>
      <c r="H74" s="1322">
        <f t="shared" ref="H74:BI74" si="105">SUM(H75:H79)/5</f>
        <v>0</v>
      </c>
      <c r="I74" s="1307">
        <f t="shared" si="105"/>
        <v>0</v>
      </c>
      <c r="J74" s="1322">
        <f t="shared" si="105"/>
        <v>0</v>
      </c>
      <c r="K74" s="1307">
        <f t="shared" si="105"/>
        <v>0</v>
      </c>
      <c r="L74" s="1322">
        <f t="shared" si="105"/>
        <v>0</v>
      </c>
      <c r="M74" s="1307">
        <f t="shared" si="105"/>
        <v>0</v>
      </c>
      <c r="N74" s="1322">
        <f t="shared" si="105"/>
        <v>0</v>
      </c>
      <c r="O74" s="1307">
        <f t="shared" si="105"/>
        <v>0</v>
      </c>
      <c r="P74" s="1322">
        <f t="shared" si="105"/>
        <v>0</v>
      </c>
      <c r="Q74" s="1307">
        <f t="shared" si="105"/>
        <v>0</v>
      </c>
      <c r="R74" s="1322">
        <f t="shared" si="105"/>
        <v>0</v>
      </c>
      <c r="S74" s="1307">
        <f t="shared" si="105"/>
        <v>0</v>
      </c>
      <c r="T74" s="1322">
        <f t="shared" si="105"/>
        <v>0</v>
      </c>
      <c r="U74" s="1307">
        <f t="shared" si="105"/>
        <v>0</v>
      </c>
      <c r="V74" s="1322">
        <f t="shared" si="105"/>
        <v>0</v>
      </c>
      <c r="W74" s="1307">
        <f t="shared" si="105"/>
        <v>0</v>
      </c>
      <c r="X74" s="1322">
        <f t="shared" si="105"/>
        <v>0</v>
      </c>
      <c r="Y74" s="1307">
        <f t="shared" si="105"/>
        <v>0</v>
      </c>
      <c r="Z74" s="1322">
        <f t="shared" si="105"/>
        <v>0</v>
      </c>
      <c r="AA74" s="1307">
        <f t="shared" si="105"/>
        <v>0</v>
      </c>
      <c r="AB74" s="1322">
        <f t="shared" si="105"/>
        <v>0</v>
      </c>
      <c r="AC74" s="1307">
        <f t="shared" si="105"/>
        <v>0</v>
      </c>
      <c r="AD74" s="1322">
        <f t="shared" si="105"/>
        <v>0</v>
      </c>
      <c r="AE74" s="1307">
        <f t="shared" si="105"/>
        <v>0</v>
      </c>
      <c r="AF74" s="1322">
        <f t="shared" si="105"/>
        <v>0.25</v>
      </c>
      <c r="AG74" s="1307">
        <f t="shared" si="105"/>
        <v>0</v>
      </c>
      <c r="AH74" s="1322">
        <f t="shared" si="105"/>
        <v>0.25</v>
      </c>
      <c r="AI74" s="1307">
        <f t="shared" si="105"/>
        <v>0</v>
      </c>
      <c r="AJ74" s="1322">
        <f t="shared" si="105"/>
        <v>0.25</v>
      </c>
      <c r="AK74" s="1307">
        <f t="shared" si="105"/>
        <v>0</v>
      </c>
      <c r="AL74" s="1322">
        <f t="shared" si="105"/>
        <v>0.25</v>
      </c>
      <c r="AM74" s="1307">
        <f t="shared" si="105"/>
        <v>0</v>
      </c>
      <c r="AN74" s="1322">
        <f t="shared" si="105"/>
        <v>0.25</v>
      </c>
      <c r="AO74" s="1307">
        <f t="shared" si="105"/>
        <v>0</v>
      </c>
      <c r="AP74" s="1322">
        <f t="shared" si="105"/>
        <v>0.25</v>
      </c>
      <c r="AQ74" s="1307">
        <f t="shared" si="105"/>
        <v>0</v>
      </c>
      <c r="AR74" s="1322">
        <f t="shared" si="105"/>
        <v>0.5</v>
      </c>
      <c r="AS74" s="1307">
        <f t="shared" si="105"/>
        <v>0</v>
      </c>
      <c r="AT74" s="1322">
        <f t="shared" si="105"/>
        <v>0.5</v>
      </c>
      <c r="AU74" s="1307">
        <f t="shared" si="105"/>
        <v>0</v>
      </c>
      <c r="AV74" s="1322">
        <f t="shared" si="105"/>
        <v>0.5</v>
      </c>
      <c r="AW74" s="1307">
        <f t="shared" si="105"/>
        <v>0</v>
      </c>
      <c r="AX74" s="1322">
        <f t="shared" si="105"/>
        <v>0.5</v>
      </c>
      <c r="AY74" s="1307">
        <f t="shared" si="105"/>
        <v>0</v>
      </c>
      <c r="AZ74" s="1322">
        <f t="shared" si="105"/>
        <v>0.5</v>
      </c>
      <c r="BA74" s="1307">
        <f t="shared" si="105"/>
        <v>0</v>
      </c>
      <c r="BB74" s="1322">
        <f t="shared" si="105"/>
        <v>0.5</v>
      </c>
      <c r="BC74" s="1307">
        <f t="shared" si="105"/>
        <v>0</v>
      </c>
      <c r="BD74" s="1322">
        <f t="shared" si="105"/>
        <v>0.5</v>
      </c>
      <c r="BE74" s="1307">
        <f t="shared" si="105"/>
        <v>0</v>
      </c>
      <c r="BF74" s="1322">
        <f t="shared" si="105"/>
        <v>0.5</v>
      </c>
      <c r="BG74" s="1307">
        <f t="shared" si="105"/>
        <v>0</v>
      </c>
      <c r="BH74" s="1322">
        <f t="shared" si="105"/>
        <v>0.75</v>
      </c>
      <c r="BI74" s="1307">
        <f t="shared" si="105"/>
        <v>0</v>
      </c>
      <c r="BJ74" s="1322">
        <f>SUM(BJ75:BJ79)/5</f>
        <v>1</v>
      </c>
      <c r="BK74" s="1307">
        <f t="shared" ref="BK74:BO74" si="106">SUM(BK75:BK79)/5</f>
        <v>0</v>
      </c>
      <c r="BL74" s="1322">
        <f t="shared" si="106"/>
        <v>0</v>
      </c>
      <c r="BM74" s="1307">
        <f t="shared" si="106"/>
        <v>0</v>
      </c>
      <c r="BN74" s="1322">
        <f t="shared" si="106"/>
        <v>0</v>
      </c>
      <c r="BO74" s="1307">
        <f t="shared" si="106"/>
        <v>0</v>
      </c>
    </row>
    <row r="75" spans="1:67" ht="22" customHeight="1" x14ac:dyDescent="0.25">
      <c r="A75" s="1253"/>
      <c r="B75" s="1334"/>
      <c r="C75" s="1333"/>
      <c r="D75" s="1333" t="s">
        <v>167</v>
      </c>
      <c r="E75" s="1334"/>
      <c r="F75" s="1318"/>
      <c r="G75" s="1308"/>
      <c r="H75" s="1318"/>
      <c r="I75" s="1308"/>
      <c r="J75" s="1318"/>
      <c r="K75" s="1308"/>
      <c r="L75" s="1318"/>
      <c r="M75" s="1308"/>
      <c r="N75" s="1318"/>
      <c r="O75" s="1308"/>
      <c r="P75" s="1318"/>
      <c r="Q75" s="1308"/>
      <c r="R75" s="1318"/>
      <c r="S75" s="1308"/>
      <c r="T75" s="1318"/>
      <c r="U75" s="1308"/>
      <c r="V75" s="1318"/>
      <c r="W75" s="1308"/>
      <c r="X75" s="1318"/>
      <c r="Y75" s="1308"/>
      <c r="Z75" s="1318"/>
      <c r="AA75" s="1308"/>
      <c r="AB75" s="1318"/>
      <c r="AC75" s="1308"/>
      <c r="AD75" s="1318"/>
      <c r="AE75" s="1258"/>
      <c r="AF75" s="1319">
        <f>SUM('한양도성타임머신 WBS'!$AO$74)/SUM('한양도성타임머신 WBS'!$AO$74,'한양도성타임머신 WBS'!$BA$74,'한양도성타임머신 WBS'!$BQ$74,'한양도성타임머신 WBS'!$BS$74)</f>
        <v>0.25</v>
      </c>
      <c r="AG75" s="1260">
        <f>SUM('한양도성타임머신 WBS'!$AP$74)/SUM('한양도성타임머신 WBS'!$AO$74,'한양도성타임머신 WBS'!$BA$74,'한양도성타임머신 WBS'!$BQ$74,'한양도성타임머신 WBS'!$BS$74)</f>
        <v>0</v>
      </c>
      <c r="AH75" s="1261">
        <f t="shared" ref="AH75:AQ79" si="107">SUM(AF75)</f>
        <v>0.25</v>
      </c>
      <c r="AI75" s="1309">
        <f t="shared" si="107"/>
        <v>0</v>
      </c>
      <c r="AJ75" s="1261">
        <f t="shared" si="107"/>
        <v>0.25</v>
      </c>
      <c r="AK75" s="1309">
        <f t="shared" si="107"/>
        <v>0</v>
      </c>
      <c r="AL75" s="1261">
        <f t="shared" si="107"/>
        <v>0.25</v>
      </c>
      <c r="AM75" s="1309">
        <f t="shared" si="107"/>
        <v>0</v>
      </c>
      <c r="AN75" s="1261">
        <f t="shared" si="107"/>
        <v>0.25</v>
      </c>
      <c r="AO75" s="1309">
        <f t="shared" si="107"/>
        <v>0</v>
      </c>
      <c r="AP75" s="1261">
        <f>SUM(AN75)</f>
        <v>0.25</v>
      </c>
      <c r="AQ75" s="1309">
        <f>SUM(AO75)</f>
        <v>0</v>
      </c>
      <c r="AR75" s="1319">
        <f>SUM('한양도성타임머신 WBS'!$AM$74,'한양도성타임머신 WBS'!$BA$74)/SUM('한양도성타임머신 WBS'!$AM$74,'한양도성타임머신 WBS'!$BA$74,'한양도성타임머신 WBS'!$BO$74,'한양도성타임머신 WBS'!$BQ$74)</f>
        <v>0.5</v>
      </c>
      <c r="AS75" s="1260">
        <f>SUM('한양도성타임머신 WBS'!$AN$74,'한양도성타임머신 WBS'!$BB$74)/SUM('한양도성타임머신 WBS'!$AM$74,'한양도성타임머신 WBS'!$BA$74,'한양도성타임머신 WBS'!$BO$74,'한양도성타임머신 WBS'!$BQ$74)</f>
        <v>0</v>
      </c>
      <c r="AT75" s="1261">
        <f>SUM(AR75)</f>
        <v>0.5</v>
      </c>
      <c r="AU75" s="1309">
        <f>SUM(AS75)</f>
        <v>0</v>
      </c>
      <c r="AV75" s="1261">
        <f t="shared" ref="AV75:BG79" si="108">SUM(AT75)</f>
        <v>0.5</v>
      </c>
      <c r="AW75" s="1309">
        <f t="shared" si="108"/>
        <v>0</v>
      </c>
      <c r="AX75" s="1261">
        <f t="shared" si="108"/>
        <v>0.5</v>
      </c>
      <c r="AY75" s="1309">
        <f t="shared" si="108"/>
        <v>0</v>
      </c>
      <c r="AZ75" s="1261">
        <f t="shared" si="108"/>
        <v>0.5</v>
      </c>
      <c r="BA75" s="1309">
        <f t="shared" si="108"/>
        <v>0</v>
      </c>
      <c r="BB75" s="1261">
        <f t="shared" si="108"/>
        <v>0.5</v>
      </c>
      <c r="BC75" s="1309">
        <f t="shared" si="108"/>
        <v>0</v>
      </c>
      <c r="BD75" s="1261">
        <f>SUM(BB75)</f>
        <v>0.5</v>
      </c>
      <c r="BE75" s="1309">
        <f>SUM(BC75)</f>
        <v>0</v>
      </c>
      <c r="BF75" s="1261">
        <f>SUM(BD75)</f>
        <v>0.5</v>
      </c>
      <c r="BG75" s="1309">
        <f>SUM(BE75)</f>
        <v>0</v>
      </c>
      <c r="BH75" s="1319">
        <f>SUM('한양도성타임머신 WBS'!$AO$74,'한양도성타임머신 WBS'!$BA$74,'한양도성타임머신 WBS'!$BQ$74)/SUM('한양도성타임머신 WBS'!$AO$74,'한양도성타임머신 WBS'!$BA$74,'한양도성타임머신 WBS'!$BQ$74,'한양도성타임머신 WBS'!$BS$74)</f>
        <v>0.75</v>
      </c>
      <c r="BI75" s="1260">
        <f>SUM('한양도성타임머신 WBS'!$AP$74,'한양도성타임머신 WBS'!$BB$74,'한양도성타임머신 WBS'!$BR$74)/SUM('한양도성타임머신 WBS'!$AO$74,'한양도성타임머신 WBS'!$BA$74,'한양도성타임머신 WBS'!$BQ$74,'한양도성타임머신 WBS'!$BS$74)</f>
        <v>0</v>
      </c>
      <c r="BJ75" s="1319">
        <f>SUM('한양도성타임머신 WBS'!$AO$74,'한양도성타임머신 WBS'!$BA$74,'한양도성타임머신 WBS'!$BQ$74,'한양도성타임머신 WBS'!$BS$74)/SUM('한양도성타임머신 WBS'!$AO$74,'한양도성타임머신 WBS'!$BA$74,'한양도성타임머신 WBS'!$BQ$74,'한양도성타임머신 WBS'!$BS$74)</f>
        <v>1</v>
      </c>
      <c r="BK75" s="1260">
        <f>SUM('한양도성타임머신 WBS'!$AP$74,'한양도성타임머신 WBS'!$BB$74,'한양도성타임머신 WBS'!$BR$74,'한양도성타임머신 WBS'!$BT$74,'한양도성타임머신 WBS'!$BV$74)/SUM('한양도성타임머신 WBS'!$AO$74,'한양도성타임머신 WBS'!$BA$74,'한양도성타임머신 WBS'!$BQ$74,'한양도성타임머신 WBS'!$BS$74)</f>
        <v>0</v>
      </c>
      <c r="BL75" s="1318"/>
      <c r="BM75" s="1308"/>
      <c r="BN75" s="1318"/>
      <c r="BO75" s="1308"/>
    </row>
    <row r="76" spans="1:67" ht="22" customHeight="1" x14ac:dyDescent="0.25">
      <c r="A76" s="1253"/>
      <c r="B76" s="1334"/>
      <c r="C76" s="1333"/>
      <c r="D76" s="1333" t="s">
        <v>306</v>
      </c>
      <c r="E76" s="1334"/>
      <c r="F76" s="1318"/>
      <c r="G76" s="1308"/>
      <c r="H76" s="1318"/>
      <c r="I76" s="1308"/>
      <c r="J76" s="1318"/>
      <c r="K76" s="1308"/>
      <c r="L76" s="1318"/>
      <c r="M76" s="1308"/>
      <c r="N76" s="1318"/>
      <c r="O76" s="1308"/>
      <c r="P76" s="1318"/>
      <c r="Q76" s="1308"/>
      <c r="R76" s="1318"/>
      <c r="S76" s="1308"/>
      <c r="T76" s="1318"/>
      <c r="U76" s="1308"/>
      <c r="V76" s="1318"/>
      <c r="W76" s="1308"/>
      <c r="X76" s="1318"/>
      <c r="Y76" s="1308"/>
      <c r="Z76" s="1318"/>
      <c r="AA76" s="1308"/>
      <c r="AB76" s="1318"/>
      <c r="AC76" s="1308"/>
      <c r="AD76" s="1318"/>
      <c r="AE76" s="1258"/>
      <c r="AF76" s="1319">
        <f>SUM('한양도성타임머신 WBS'!$AO$75)/SUM('한양도성타임머신 WBS'!$AO$75,'한양도성타임머신 WBS'!$BA$75,'한양도성타임머신 WBS'!$BQ$75,'한양도성타임머신 WBS'!$BS$75)</f>
        <v>0.25</v>
      </c>
      <c r="AG76" s="1260">
        <f>SUM('한양도성타임머신 WBS'!$AP$75)/SUM('한양도성타임머신 WBS'!$AO$75,'한양도성타임머신 WBS'!$BA$75,'한양도성타임머신 WBS'!$BQ$75,'한양도성타임머신 WBS'!$BS$75)</f>
        <v>0</v>
      </c>
      <c r="AH76" s="1261">
        <f t="shared" si="107"/>
        <v>0.25</v>
      </c>
      <c r="AI76" s="1309">
        <f t="shared" si="107"/>
        <v>0</v>
      </c>
      <c r="AJ76" s="1261">
        <f t="shared" si="107"/>
        <v>0.25</v>
      </c>
      <c r="AK76" s="1309">
        <f t="shared" si="107"/>
        <v>0</v>
      </c>
      <c r="AL76" s="1261">
        <f t="shared" si="107"/>
        <v>0.25</v>
      </c>
      <c r="AM76" s="1309">
        <f t="shared" si="107"/>
        <v>0</v>
      </c>
      <c r="AN76" s="1261">
        <f t="shared" si="107"/>
        <v>0.25</v>
      </c>
      <c r="AO76" s="1309">
        <f t="shared" si="107"/>
        <v>0</v>
      </c>
      <c r="AP76" s="1261">
        <f t="shared" si="107"/>
        <v>0.25</v>
      </c>
      <c r="AQ76" s="1309">
        <f t="shared" si="107"/>
        <v>0</v>
      </c>
      <c r="AR76" s="1319">
        <f>SUM('한양도성타임머신 WBS'!$AM$75,'한양도성타임머신 WBS'!$BA$75)/SUM('한양도성타임머신 WBS'!$AM$75,'한양도성타임머신 WBS'!$BA$75,'한양도성타임머신 WBS'!$BO$75,'한양도성타임머신 WBS'!$BQ$75)</f>
        <v>0.5</v>
      </c>
      <c r="AS76" s="1260">
        <f>SUM('한양도성타임머신 WBS'!$AN$75,'한양도성타임머신 WBS'!$BB$75)/SUM('한양도성타임머신 WBS'!$AM$75,'한양도성타임머신 WBS'!$BA$75,'한양도성타임머신 WBS'!$BO$75,'한양도성타임머신 WBS'!$BQ$75)</f>
        <v>0</v>
      </c>
      <c r="AT76" s="1261">
        <f>SUM(AR76)</f>
        <v>0.5</v>
      </c>
      <c r="AU76" s="1309">
        <f t="shared" ref="AU76:AU79" si="109">SUM(AS76)</f>
        <v>0</v>
      </c>
      <c r="AV76" s="1261">
        <f t="shared" si="108"/>
        <v>0.5</v>
      </c>
      <c r="AW76" s="1309">
        <f t="shared" si="108"/>
        <v>0</v>
      </c>
      <c r="AX76" s="1261">
        <f t="shared" si="108"/>
        <v>0.5</v>
      </c>
      <c r="AY76" s="1309">
        <f t="shared" si="108"/>
        <v>0</v>
      </c>
      <c r="AZ76" s="1261">
        <f t="shared" si="108"/>
        <v>0.5</v>
      </c>
      <c r="BA76" s="1309">
        <f t="shared" si="108"/>
        <v>0</v>
      </c>
      <c r="BB76" s="1261">
        <f t="shared" si="108"/>
        <v>0.5</v>
      </c>
      <c r="BC76" s="1309">
        <f t="shared" si="108"/>
        <v>0</v>
      </c>
      <c r="BD76" s="1261">
        <f t="shared" si="108"/>
        <v>0.5</v>
      </c>
      <c r="BE76" s="1309">
        <f t="shared" si="108"/>
        <v>0</v>
      </c>
      <c r="BF76" s="1261">
        <f t="shared" si="108"/>
        <v>0.5</v>
      </c>
      <c r="BG76" s="1309">
        <f t="shared" si="108"/>
        <v>0</v>
      </c>
      <c r="BH76" s="1319">
        <f>SUM('한양도성타임머신 WBS'!$AO$75,'한양도성타임머신 WBS'!$BA$75,'한양도성타임머신 WBS'!$BQ$75)/SUM('한양도성타임머신 WBS'!$AO$75,'한양도성타임머신 WBS'!$BA$75,'한양도성타임머신 WBS'!$BQ$75,'한양도성타임머신 WBS'!$BS$75)</f>
        <v>0.75</v>
      </c>
      <c r="BI76" s="1260">
        <f>SUM('한양도성타임머신 WBS'!$AP$75,'한양도성타임머신 WBS'!$BB$75,'한양도성타임머신 WBS'!$BR$75)/SUM('한양도성타임머신 WBS'!$AO$75,'한양도성타임머신 WBS'!$BA$75,'한양도성타임머신 WBS'!$BQ$75,'한양도성타임머신 WBS'!$BS$75)</f>
        <v>0</v>
      </c>
      <c r="BJ76" s="1319">
        <f>SUM('한양도성타임머신 WBS'!$AO$75,'한양도성타임머신 WBS'!$BA$75,'한양도성타임머신 WBS'!$BQ$75,'한양도성타임머신 WBS'!$BS$75)/SUM('한양도성타임머신 WBS'!$AO$75,'한양도성타임머신 WBS'!$BA$75,'한양도성타임머신 WBS'!$BQ$75,'한양도성타임머신 WBS'!$BS$75)</f>
        <v>1</v>
      </c>
      <c r="BK76" s="1260">
        <f>SUM('한양도성타임머신 WBS'!$AP$75,'한양도성타임머신 WBS'!$BB$75,'한양도성타임머신 WBS'!$BR$75,'한양도성타임머신 WBS'!$BT$75)/SUM('한양도성타임머신 WBS'!$AO$75,'한양도성타임머신 WBS'!$BA$75,'한양도성타임머신 WBS'!$BQ$75,'한양도성타임머신 WBS'!$BS$75)</f>
        <v>0</v>
      </c>
      <c r="BL76" s="1318"/>
      <c r="BM76" s="1308"/>
      <c r="BN76" s="1318"/>
      <c r="BO76" s="1308"/>
    </row>
    <row r="77" spans="1:67" ht="22" customHeight="1" x14ac:dyDescent="0.25">
      <c r="A77" s="1253"/>
      <c r="B77" s="1334"/>
      <c r="C77" s="1333"/>
      <c r="D77" s="1333" t="s">
        <v>307</v>
      </c>
      <c r="E77" s="1334"/>
      <c r="F77" s="1318"/>
      <c r="G77" s="1308"/>
      <c r="H77" s="1318"/>
      <c r="I77" s="1308"/>
      <c r="J77" s="1318"/>
      <c r="K77" s="1308"/>
      <c r="L77" s="1318"/>
      <c r="M77" s="1308"/>
      <c r="N77" s="1318"/>
      <c r="O77" s="1308"/>
      <c r="P77" s="1318"/>
      <c r="Q77" s="1308"/>
      <c r="R77" s="1318"/>
      <c r="S77" s="1308"/>
      <c r="T77" s="1318"/>
      <c r="U77" s="1308"/>
      <c r="V77" s="1318"/>
      <c r="W77" s="1308"/>
      <c r="X77" s="1318"/>
      <c r="Y77" s="1308"/>
      <c r="Z77" s="1318"/>
      <c r="AA77" s="1308"/>
      <c r="AB77" s="1318"/>
      <c r="AC77" s="1308"/>
      <c r="AD77" s="1318"/>
      <c r="AE77" s="1258"/>
      <c r="AF77" s="1319">
        <f>SUM('한양도성타임머신 WBS'!$AO$76)/SUM('한양도성타임머신 WBS'!$AO$76,'한양도성타임머신 WBS'!$BA$76,'한양도성타임머신 WBS'!$BQ$76,'한양도성타임머신 WBS'!$BS$76)</f>
        <v>0.25</v>
      </c>
      <c r="AG77" s="1260">
        <f>SUM('한양도성타임머신 WBS'!$AP$76)/SUM('한양도성타임머신 WBS'!$AO$76,'한양도성타임머신 WBS'!$BA$76,'한양도성타임머신 WBS'!$BQ$76,'한양도성타임머신 WBS'!$BS$76)</f>
        <v>0</v>
      </c>
      <c r="AH77" s="1261">
        <f t="shared" si="107"/>
        <v>0.25</v>
      </c>
      <c r="AI77" s="1309">
        <f t="shared" si="107"/>
        <v>0</v>
      </c>
      <c r="AJ77" s="1261">
        <f t="shared" si="107"/>
        <v>0.25</v>
      </c>
      <c r="AK77" s="1309">
        <f t="shared" si="107"/>
        <v>0</v>
      </c>
      <c r="AL77" s="1261">
        <f t="shared" si="107"/>
        <v>0.25</v>
      </c>
      <c r="AM77" s="1309">
        <f t="shared" si="107"/>
        <v>0</v>
      </c>
      <c r="AN77" s="1261">
        <f t="shared" si="107"/>
        <v>0.25</v>
      </c>
      <c r="AO77" s="1309">
        <f t="shared" si="107"/>
        <v>0</v>
      </c>
      <c r="AP77" s="1261">
        <f t="shared" si="107"/>
        <v>0.25</v>
      </c>
      <c r="AQ77" s="1309">
        <f t="shared" si="107"/>
        <v>0</v>
      </c>
      <c r="AR77" s="1319">
        <f>SUM('한양도성타임머신 WBS'!$AM$76,'한양도성타임머신 WBS'!$BA$76)/SUM('한양도성타임머신 WBS'!$AM$76,'한양도성타임머신 WBS'!$BA$76,'한양도성타임머신 WBS'!$BO$76,'한양도성타임머신 WBS'!$BQ$76)</f>
        <v>0.5</v>
      </c>
      <c r="AS77" s="1260">
        <f>SUM('한양도성타임머신 WBS'!$AN$76,'한양도성타임머신 WBS'!$BB$76)/SUM('한양도성타임머신 WBS'!$AM$76,'한양도성타임머신 WBS'!$BA$76,'한양도성타임머신 WBS'!$BO$76,'한양도성타임머신 WBS'!$BQ$76)</f>
        <v>0</v>
      </c>
      <c r="AT77" s="1261">
        <f t="shared" ref="AT77:AT79" si="110">SUM(AR77)</f>
        <v>0.5</v>
      </c>
      <c r="AU77" s="1309">
        <f t="shared" si="109"/>
        <v>0</v>
      </c>
      <c r="AV77" s="1261">
        <f t="shared" si="108"/>
        <v>0.5</v>
      </c>
      <c r="AW77" s="1309">
        <f t="shared" si="108"/>
        <v>0</v>
      </c>
      <c r="AX77" s="1261">
        <f t="shared" si="108"/>
        <v>0.5</v>
      </c>
      <c r="AY77" s="1309">
        <f t="shared" si="108"/>
        <v>0</v>
      </c>
      <c r="AZ77" s="1261">
        <f t="shared" si="108"/>
        <v>0.5</v>
      </c>
      <c r="BA77" s="1309">
        <f t="shared" si="108"/>
        <v>0</v>
      </c>
      <c r="BB77" s="1261">
        <f t="shared" si="108"/>
        <v>0.5</v>
      </c>
      <c r="BC77" s="1309">
        <f t="shared" si="108"/>
        <v>0</v>
      </c>
      <c r="BD77" s="1261">
        <f t="shared" si="108"/>
        <v>0.5</v>
      </c>
      <c r="BE77" s="1309">
        <f t="shared" si="108"/>
        <v>0</v>
      </c>
      <c r="BF77" s="1261">
        <f t="shared" si="108"/>
        <v>0.5</v>
      </c>
      <c r="BG77" s="1309">
        <f t="shared" si="108"/>
        <v>0</v>
      </c>
      <c r="BH77" s="1319">
        <f>SUM('한양도성타임머신 WBS'!$AO$76,'한양도성타임머신 WBS'!$BA$76,'한양도성타임머신 WBS'!$BQ$76)/SUM('한양도성타임머신 WBS'!$AO$76,'한양도성타임머신 WBS'!$BA$76,'한양도성타임머신 WBS'!$BQ$76,'한양도성타임머신 WBS'!$BS$76)</f>
        <v>0.75</v>
      </c>
      <c r="BI77" s="1260">
        <f>SUM('한양도성타임머신 WBS'!$AP$76,'한양도성타임머신 WBS'!$BB$76,'한양도성타임머신 WBS'!$BR$76)/SUM('한양도성타임머신 WBS'!$AO$76,'한양도성타임머신 WBS'!$BA$76,'한양도성타임머신 WBS'!$BQ$76,'한양도성타임머신 WBS'!$BS$76)</f>
        <v>0</v>
      </c>
      <c r="BJ77" s="1319">
        <f>SUM('한양도성타임머신 WBS'!$AO$76,'한양도성타임머신 WBS'!$BA$76,'한양도성타임머신 WBS'!$BQ$76,'한양도성타임머신 WBS'!$BS$76)/SUM('한양도성타임머신 WBS'!$AO$76,'한양도성타임머신 WBS'!$BA$76,'한양도성타임머신 WBS'!$BQ$76,'한양도성타임머신 WBS'!$BS$76)</f>
        <v>1</v>
      </c>
      <c r="BK77" s="1260">
        <f>SUM('한양도성타임머신 WBS'!$AP$76,'한양도성타임머신 WBS'!$BB$76,'한양도성타임머신 WBS'!$BR$76,'한양도성타임머신 WBS'!$BT$76)/SUM('한양도성타임머신 WBS'!$AO$76,'한양도성타임머신 WBS'!$BA$76,'한양도성타임머신 WBS'!$BQ$76,'한양도성타임머신 WBS'!$BS$76)</f>
        <v>0</v>
      </c>
      <c r="BL77" s="1318"/>
      <c r="BM77" s="1308"/>
      <c r="BN77" s="1318"/>
      <c r="BO77" s="1308"/>
    </row>
    <row r="78" spans="1:67" ht="22" customHeight="1" x14ac:dyDescent="0.25">
      <c r="A78" s="1253"/>
      <c r="B78" s="1334"/>
      <c r="C78" s="1333"/>
      <c r="D78" s="1333" t="s">
        <v>308</v>
      </c>
      <c r="E78" s="1334"/>
      <c r="F78" s="1318"/>
      <c r="G78" s="1308"/>
      <c r="H78" s="1318"/>
      <c r="I78" s="1308"/>
      <c r="J78" s="1318"/>
      <c r="K78" s="1308"/>
      <c r="L78" s="1318"/>
      <c r="M78" s="1308"/>
      <c r="N78" s="1318"/>
      <c r="O78" s="1308"/>
      <c r="P78" s="1318"/>
      <c r="Q78" s="1308"/>
      <c r="R78" s="1318"/>
      <c r="S78" s="1308"/>
      <c r="T78" s="1318"/>
      <c r="U78" s="1308"/>
      <c r="V78" s="1318"/>
      <c r="W78" s="1308"/>
      <c r="X78" s="1318"/>
      <c r="Y78" s="1308"/>
      <c r="Z78" s="1318"/>
      <c r="AA78" s="1308"/>
      <c r="AB78" s="1318"/>
      <c r="AC78" s="1308"/>
      <c r="AD78" s="1318"/>
      <c r="AE78" s="1258"/>
      <c r="AF78" s="1319">
        <f>SUM('한양도성타임머신 WBS'!$AO$77)/SUM('한양도성타임머신 WBS'!$AO$77,'한양도성타임머신 WBS'!$BA$77,'한양도성타임머신 WBS'!$BQ$77,'한양도성타임머신 WBS'!$BS$77)</f>
        <v>0.25</v>
      </c>
      <c r="AG78" s="1260">
        <f>SUM('한양도성타임머신 WBS'!$AP$77)/SUM('한양도성타임머신 WBS'!$AO$77,'한양도성타임머신 WBS'!$BA$77,'한양도성타임머신 WBS'!$BQ$77,'한양도성타임머신 WBS'!$BS$77)</f>
        <v>0</v>
      </c>
      <c r="AH78" s="1261">
        <f t="shared" si="107"/>
        <v>0.25</v>
      </c>
      <c r="AI78" s="1309">
        <f t="shared" si="107"/>
        <v>0</v>
      </c>
      <c r="AJ78" s="1261">
        <f t="shared" si="107"/>
        <v>0.25</v>
      </c>
      <c r="AK78" s="1309">
        <f t="shared" si="107"/>
        <v>0</v>
      </c>
      <c r="AL78" s="1261">
        <f t="shared" si="107"/>
        <v>0.25</v>
      </c>
      <c r="AM78" s="1309">
        <f t="shared" si="107"/>
        <v>0</v>
      </c>
      <c r="AN78" s="1261">
        <f t="shared" si="107"/>
        <v>0.25</v>
      </c>
      <c r="AO78" s="1309">
        <f t="shared" si="107"/>
        <v>0</v>
      </c>
      <c r="AP78" s="1261">
        <f t="shared" si="107"/>
        <v>0.25</v>
      </c>
      <c r="AQ78" s="1309">
        <f t="shared" si="107"/>
        <v>0</v>
      </c>
      <c r="AR78" s="1319">
        <f>SUM('한양도성타임머신 WBS'!$AM$77,'한양도성타임머신 WBS'!$BA$77)/SUM('한양도성타임머신 WBS'!$AM$77,'한양도성타임머신 WBS'!$BA$77,'한양도성타임머신 WBS'!$BO$77,'한양도성타임머신 WBS'!$BQ$77)</f>
        <v>0.5</v>
      </c>
      <c r="AS78" s="1260">
        <f>SUM('한양도성타임머신 WBS'!$AN$77,'한양도성타임머신 WBS'!$BB$77)/SUM('한양도성타임머신 WBS'!$AM$77,'한양도성타임머신 WBS'!$BA$77,'한양도성타임머신 WBS'!$BO$77,'한양도성타임머신 WBS'!$BQ$77)</f>
        <v>0</v>
      </c>
      <c r="AT78" s="1261">
        <f>SUM(AR78)</f>
        <v>0.5</v>
      </c>
      <c r="AU78" s="1309">
        <f t="shared" si="109"/>
        <v>0</v>
      </c>
      <c r="AV78" s="1261">
        <f t="shared" si="108"/>
        <v>0.5</v>
      </c>
      <c r="AW78" s="1309">
        <f t="shared" si="108"/>
        <v>0</v>
      </c>
      <c r="AX78" s="1261">
        <f t="shared" si="108"/>
        <v>0.5</v>
      </c>
      <c r="AY78" s="1309">
        <f t="shared" si="108"/>
        <v>0</v>
      </c>
      <c r="AZ78" s="1261">
        <f t="shared" si="108"/>
        <v>0.5</v>
      </c>
      <c r="BA78" s="1309">
        <f t="shared" si="108"/>
        <v>0</v>
      </c>
      <c r="BB78" s="1261">
        <f t="shared" si="108"/>
        <v>0.5</v>
      </c>
      <c r="BC78" s="1309">
        <f t="shared" si="108"/>
        <v>0</v>
      </c>
      <c r="BD78" s="1261">
        <f t="shared" si="108"/>
        <v>0.5</v>
      </c>
      <c r="BE78" s="1309">
        <f t="shared" si="108"/>
        <v>0</v>
      </c>
      <c r="BF78" s="1261">
        <f t="shared" si="108"/>
        <v>0.5</v>
      </c>
      <c r="BG78" s="1309">
        <f t="shared" si="108"/>
        <v>0</v>
      </c>
      <c r="BH78" s="1319">
        <f>SUM('한양도성타임머신 WBS'!$AO$77,'한양도성타임머신 WBS'!$BA$77,'한양도성타임머신 WBS'!$BQ$77)/SUM('한양도성타임머신 WBS'!$AO$77,'한양도성타임머신 WBS'!$BA$77,'한양도성타임머신 WBS'!$BQ$77,'한양도성타임머신 WBS'!$BS$77)</f>
        <v>0.75</v>
      </c>
      <c r="BI78" s="1260">
        <f>SUM('한양도성타임머신 WBS'!$AP$77,'한양도성타임머신 WBS'!$BB$77,'한양도성타임머신 WBS'!$BR$77)/SUM('한양도성타임머신 WBS'!$AO$77,'한양도성타임머신 WBS'!$BA$77,'한양도성타임머신 WBS'!$BQ$77,'한양도성타임머신 WBS'!$BS$77)</f>
        <v>0</v>
      </c>
      <c r="BJ78" s="1319">
        <f>SUM('한양도성타임머신 WBS'!$AO$77,'한양도성타임머신 WBS'!$BA$77,'한양도성타임머신 WBS'!$BQ$77,'한양도성타임머신 WBS'!$BS$77)/SUM('한양도성타임머신 WBS'!$AO$77,'한양도성타임머신 WBS'!$BA$77,'한양도성타임머신 WBS'!$BQ$77,'한양도성타임머신 WBS'!$BS$77)</f>
        <v>1</v>
      </c>
      <c r="BK78" s="1260">
        <f>SUM('한양도성타임머신 WBS'!$AP$77,'한양도성타임머신 WBS'!$BB$77,'한양도성타임머신 WBS'!$BR$77,'한양도성타임머신 WBS'!$BT$77)/SUM('한양도성타임머신 WBS'!$AO$77,'한양도성타임머신 WBS'!$BA$77,'한양도성타임머신 WBS'!$BQ$77,'한양도성타임머신 WBS'!$BS$77)</f>
        <v>0</v>
      </c>
      <c r="BL78" s="1318"/>
      <c r="BM78" s="1308"/>
      <c r="BN78" s="1318"/>
      <c r="BO78" s="1308"/>
    </row>
    <row r="79" spans="1:67" ht="22" customHeight="1" x14ac:dyDescent="0.25">
      <c r="A79" s="1253"/>
      <c r="B79" s="1334"/>
      <c r="C79" s="1333"/>
      <c r="D79" s="1333" t="s">
        <v>237</v>
      </c>
      <c r="E79" s="1334"/>
      <c r="F79" s="1318"/>
      <c r="G79" s="1308"/>
      <c r="H79" s="1318"/>
      <c r="I79" s="1308"/>
      <c r="J79" s="1318"/>
      <c r="K79" s="1308"/>
      <c r="L79" s="1318"/>
      <c r="M79" s="1308"/>
      <c r="N79" s="1318"/>
      <c r="O79" s="1308"/>
      <c r="P79" s="1318"/>
      <c r="Q79" s="1308"/>
      <c r="R79" s="1318"/>
      <c r="S79" s="1308"/>
      <c r="T79" s="1318"/>
      <c r="U79" s="1308"/>
      <c r="V79" s="1318"/>
      <c r="W79" s="1308"/>
      <c r="X79" s="1318"/>
      <c r="Y79" s="1308"/>
      <c r="Z79" s="1318"/>
      <c r="AA79" s="1308"/>
      <c r="AB79" s="1318"/>
      <c r="AC79" s="1308"/>
      <c r="AD79" s="1318"/>
      <c r="AE79" s="1258"/>
      <c r="AF79" s="1319">
        <f>SUM('한양도성타임머신 WBS'!$AO$78)/SUM('한양도성타임머신 WBS'!$AO$78,'한양도성타임머신 WBS'!$BA$78,'한양도성타임머신 WBS'!$BQ$78,'한양도성타임머신 WBS'!$BS$78)</f>
        <v>0.25</v>
      </c>
      <c r="AG79" s="1260">
        <f>SUM('한양도성타임머신 WBS'!$AP$78)/SUM('한양도성타임머신 WBS'!$AO$78,'한양도성타임머신 WBS'!$BA$78,'한양도성타임머신 WBS'!$BQ$78,'한양도성타임머신 WBS'!$BS$78)</f>
        <v>0</v>
      </c>
      <c r="AH79" s="1261">
        <f t="shared" si="107"/>
        <v>0.25</v>
      </c>
      <c r="AI79" s="1309">
        <f t="shared" si="107"/>
        <v>0</v>
      </c>
      <c r="AJ79" s="1261">
        <f t="shared" si="107"/>
        <v>0.25</v>
      </c>
      <c r="AK79" s="1309">
        <f t="shared" si="107"/>
        <v>0</v>
      </c>
      <c r="AL79" s="1261">
        <f t="shared" si="107"/>
        <v>0.25</v>
      </c>
      <c r="AM79" s="1309">
        <f t="shared" si="107"/>
        <v>0</v>
      </c>
      <c r="AN79" s="1261">
        <f t="shared" si="107"/>
        <v>0.25</v>
      </c>
      <c r="AO79" s="1309">
        <f t="shared" si="107"/>
        <v>0</v>
      </c>
      <c r="AP79" s="1261">
        <f t="shared" si="107"/>
        <v>0.25</v>
      </c>
      <c r="AQ79" s="1309">
        <f t="shared" si="107"/>
        <v>0</v>
      </c>
      <c r="AR79" s="1319">
        <f>SUM('한양도성타임머신 WBS'!$AM$78,'한양도성타임머신 WBS'!$BA$78)/SUM('한양도성타임머신 WBS'!$AM$78,'한양도성타임머신 WBS'!$BA$78,'한양도성타임머신 WBS'!$BO$78,'한양도성타임머신 WBS'!$BQ$78)</f>
        <v>0.5</v>
      </c>
      <c r="AS79" s="1260">
        <f>SUM('한양도성타임머신 WBS'!$AN$78,'한양도성타임머신 WBS'!$BB$78)/SUM('한양도성타임머신 WBS'!$AM$78,'한양도성타임머신 WBS'!$BA$78,'한양도성타임머신 WBS'!$BO$78,'한양도성타임머신 WBS'!$BQ$78)</f>
        <v>0</v>
      </c>
      <c r="AT79" s="1261">
        <f t="shared" si="110"/>
        <v>0.5</v>
      </c>
      <c r="AU79" s="1309">
        <f t="shared" si="109"/>
        <v>0</v>
      </c>
      <c r="AV79" s="1261">
        <f t="shared" si="108"/>
        <v>0.5</v>
      </c>
      <c r="AW79" s="1309">
        <f t="shared" si="108"/>
        <v>0</v>
      </c>
      <c r="AX79" s="1261">
        <f t="shared" si="108"/>
        <v>0.5</v>
      </c>
      <c r="AY79" s="1309">
        <f t="shared" si="108"/>
        <v>0</v>
      </c>
      <c r="AZ79" s="1261">
        <f t="shared" si="108"/>
        <v>0.5</v>
      </c>
      <c r="BA79" s="1309">
        <f t="shared" si="108"/>
        <v>0</v>
      </c>
      <c r="BB79" s="1261">
        <f t="shared" si="108"/>
        <v>0.5</v>
      </c>
      <c r="BC79" s="1309">
        <f t="shared" si="108"/>
        <v>0</v>
      </c>
      <c r="BD79" s="1261">
        <f t="shared" si="108"/>
        <v>0.5</v>
      </c>
      <c r="BE79" s="1309">
        <f t="shared" si="108"/>
        <v>0</v>
      </c>
      <c r="BF79" s="1261">
        <f t="shared" si="108"/>
        <v>0.5</v>
      </c>
      <c r="BG79" s="1309">
        <f t="shared" si="108"/>
        <v>0</v>
      </c>
      <c r="BH79" s="1319">
        <f>SUM('한양도성타임머신 WBS'!$AO$78,'한양도성타임머신 WBS'!$BA$78,'한양도성타임머신 WBS'!$BQ$78)/SUM('한양도성타임머신 WBS'!$AO$78,'한양도성타임머신 WBS'!$BA$78,'한양도성타임머신 WBS'!$BQ$78,'한양도성타임머신 WBS'!$BS$78)</f>
        <v>0.75</v>
      </c>
      <c r="BI79" s="1260">
        <f>SUM('한양도성타임머신 WBS'!$AP$78,'한양도성타임머신 WBS'!$BB$78,'한양도성타임머신 WBS'!$BR$78)/SUM('한양도성타임머신 WBS'!$AO$78,'한양도성타임머신 WBS'!$BA$78,'한양도성타임머신 WBS'!$BQ$78,'한양도성타임머신 WBS'!$BS$78)</f>
        <v>0</v>
      </c>
      <c r="BJ79" s="1319">
        <f>SUM('한양도성타임머신 WBS'!$AO$78,'한양도성타임머신 WBS'!$BA$78,'한양도성타임머신 WBS'!$BQ$78,'한양도성타임머신 WBS'!$BS$78)/SUM('한양도성타임머신 WBS'!$AO$78,'한양도성타임머신 WBS'!$BA$78,'한양도성타임머신 WBS'!$BQ$78,'한양도성타임머신 WBS'!$BS$78)</f>
        <v>1</v>
      </c>
      <c r="BK79" s="1260">
        <f>SUM('한양도성타임머신 WBS'!$AP$78,'한양도성타임머신 WBS'!$BB$78,'한양도성타임머신 WBS'!$BR$78,'한양도성타임머신 WBS'!$BT$78)/SUM('한양도성타임머신 WBS'!$AO$78,'한양도성타임머신 WBS'!$BA$78,'한양도성타임머신 WBS'!$BQ$78,'한양도성타임머신 WBS'!$BS$78)</f>
        <v>0</v>
      </c>
      <c r="BL79" s="1318"/>
      <c r="BM79" s="1308"/>
      <c r="BN79" s="1318"/>
      <c r="BO79" s="1308"/>
    </row>
    <row r="80" spans="1:67" ht="22" customHeight="1" x14ac:dyDescent="0.25">
      <c r="A80" s="1253"/>
      <c r="B80" s="1345" t="s">
        <v>168</v>
      </c>
      <c r="C80" s="1345" t="s">
        <v>100</v>
      </c>
      <c r="D80" s="1345"/>
      <c r="E80" s="1345"/>
      <c r="F80" s="1346">
        <f>SUM(F81:F83)/3</f>
        <v>0</v>
      </c>
      <c r="G80" s="1303">
        <f>SUM(G81:G83)/3</f>
        <v>0</v>
      </c>
      <c r="H80" s="1346">
        <f t="shared" ref="H80:BO80" si="111">SUM(H81:H83)/3</f>
        <v>0</v>
      </c>
      <c r="I80" s="1303">
        <f t="shared" si="111"/>
        <v>0</v>
      </c>
      <c r="J80" s="1346">
        <f t="shared" si="111"/>
        <v>0</v>
      </c>
      <c r="K80" s="1303">
        <f t="shared" si="111"/>
        <v>0</v>
      </c>
      <c r="L80" s="1346">
        <f t="shared" si="111"/>
        <v>0</v>
      </c>
      <c r="M80" s="1303">
        <f t="shared" si="111"/>
        <v>0</v>
      </c>
      <c r="N80" s="1346">
        <f t="shared" si="111"/>
        <v>0</v>
      </c>
      <c r="O80" s="1303">
        <f t="shared" si="111"/>
        <v>0</v>
      </c>
      <c r="P80" s="1346">
        <f t="shared" si="111"/>
        <v>0</v>
      </c>
      <c r="Q80" s="1303">
        <f t="shared" si="111"/>
        <v>0</v>
      </c>
      <c r="R80" s="1346">
        <f t="shared" si="111"/>
        <v>0</v>
      </c>
      <c r="S80" s="1303">
        <f t="shared" si="111"/>
        <v>0</v>
      </c>
      <c r="T80" s="1346">
        <f t="shared" si="111"/>
        <v>0</v>
      </c>
      <c r="U80" s="1303">
        <f t="shared" si="111"/>
        <v>0</v>
      </c>
      <c r="V80" s="1346">
        <f t="shared" si="111"/>
        <v>0</v>
      </c>
      <c r="W80" s="1303">
        <f t="shared" si="111"/>
        <v>0</v>
      </c>
      <c r="X80" s="1346">
        <f t="shared" si="111"/>
        <v>0</v>
      </c>
      <c r="Y80" s="1303">
        <f t="shared" si="111"/>
        <v>0</v>
      </c>
      <c r="Z80" s="1346">
        <f t="shared" si="111"/>
        <v>0</v>
      </c>
      <c r="AA80" s="1303">
        <f t="shared" si="111"/>
        <v>0</v>
      </c>
      <c r="AB80" s="1346">
        <f t="shared" si="111"/>
        <v>0</v>
      </c>
      <c r="AC80" s="1303">
        <f t="shared" si="111"/>
        <v>0</v>
      </c>
      <c r="AD80" s="1346">
        <f t="shared" si="111"/>
        <v>0</v>
      </c>
      <c r="AE80" s="1303">
        <f t="shared" si="111"/>
        <v>0</v>
      </c>
      <c r="AF80" s="1346">
        <f t="shared" si="111"/>
        <v>0</v>
      </c>
      <c r="AG80" s="1303">
        <f t="shared" si="111"/>
        <v>0</v>
      </c>
      <c r="AH80" s="1346">
        <f t="shared" si="111"/>
        <v>0</v>
      </c>
      <c r="AI80" s="1303">
        <f t="shared" si="111"/>
        <v>0</v>
      </c>
      <c r="AJ80" s="1346">
        <f t="shared" si="111"/>
        <v>0</v>
      </c>
      <c r="AK80" s="1303">
        <f t="shared" si="111"/>
        <v>0</v>
      </c>
      <c r="AL80" s="1346">
        <f t="shared" si="111"/>
        <v>0</v>
      </c>
      <c r="AM80" s="1303">
        <f t="shared" si="111"/>
        <v>0</v>
      </c>
      <c r="AN80" s="1346">
        <f t="shared" si="111"/>
        <v>0</v>
      </c>
      <c r="AO80" s="1303">
        <f t="shared" si="111"/>
        <v>0</v>
      </c>
      <c r="AP80" s="1346">
        <f t="shared" si="111"/>
        <v>7.407407407407407E-2</v>
      </c>
      <c r="AQ80" s="1303">
        <f t="shared" si="111"/>
        <v>0</v>
      </c>
      <c r="AR80" s="1346">
        <f t="shared" si="111"/>
        <v>0.14814814814814814</v>
      </c>
      <c r="AS80" s="1303">
        <f t="shared" si="111"/>
        <v>0</v>
      </c>
      <c r="AT80" s="1346">
        <f t="shared" si="111"/>
        <v>0.22222222222222221</v>
      </c>
      <c r="AU80" s="1303">
        <f t="shared" si="111"/>
        <v>0</v>
      </c>
      <c r="AV80" s="1346">
        <f t="shared" si="111"/>
        <v>0.29629629629629628</v>
      </c>
      <c r="AW80" s="1303">
        <f t="shared" si="111"/>
        <v>0</v>
      </c>
      <c r="AX80" s="1346">
        <f t="shared" si="111"/>
        <v>0.37037037037037041</v>
      </c>
      <c r="AY80" s="1303">
        <f t="shared" si="111"/>
        <v>0</v>
      </c>
      <c r="AZ80" s="1346">
        <f t="shared" si="111"/>
        <v>0.44444444444444442</v>
      </c>
      <c r="BA80" s="1303">
        <f t="shared" si="111"/>
        <v>0</v>
      </c>
      <c r="BB80" s="1346">
        <f t="shared" si="111"/>
        <v>0.51851851851851849</v>
      </c>
      <c r="BC80" s="1303">
        <f t="shared" si="111"/>
        <v>0</v>
      </c>
      <c r="BD80" s="1346">
        <f t="shared" si="111"/>
        <v>0.59259259259259256</v>
      </c>
      <c r="BE80" s="1303">
        <f t="shared" si="111"/>
        <v>0</v>
      </c>
      <c r="BF80" s="1346">
        <f t="shared" si="111"/>
        <v>0.66666666666666663</v>
      </c>
      <c r="BG80" s="1303">
        <f t="shared" si="111"/>
        <v>0</v>
      </c>
      <c r="BH80" s="1346">
        <f t="shared" si="111"/>
        <v>1</v>
      </c>
      <c r="BI80" s="1303">
        <f t="shared" si="111"/>
        <v>0</v>
      </c>
      <c r="BJ80" s="1346">
        <f t="shared" si="111"/>
        <v>1</v>
      </c>
      <c r="BK80" s="1303">
        <f t="shared" si="111"/>
        <v>0</v>
      </c>
      <c r="BL80" s="1346">
        <f t="shared" si="111"/>
        <v>0</v>
      </c>
      <c r="BM80" s="1303">
        <f t="shared" si="111"/>
        <v>0</v>
      </c>
      <c r="BN80" s="1346">
        <f t="shared" si="111"/>
        <v>0</v>
      </c>
      <c r="BO80" s="1303">
        <f t="shared" si="111"/>
        <v>0</v>
      </c>
    </row>
    <row r="81" spans="1:67" ht="22" customHeight="1" x14ac:dyDescent="0.25">
      <c r="A81" s="1253"/>
      <c r="B81" s="1334"/>
      <c r="C81" s="1334" t="s">
        <v>278</v>
      </c>
      <c r="D81" s="1334"/>
      <c r="E81" s="1334"/>
      <c r="F81" s="1318"/>
      <c r="G81" s="1258"/>
      <c r="H81" s="1318"/>
      <c r="I81" s="1258"/>
      <c r="J81" s="1318"/>
      <c r="K81" s="1258"/>
      <c r="L81" s="1318"/>
      <c r="M81" s="1258"/>
      <c r="N81" s="1318"/>
      <c r="O81" s="1258"/>
      <c r="P81" s="1318"/>
      <c r="Q81" s="1258"/>
      <c r="R81" s="1318"/>
      <c r="S81" s="1258"/>
      <c r="T81" s="1318"/>
      <c r="U81" s="1258"/>
      <c r="V81" s="1318"/>
      <c r="W81" s="1258"/>
      <c r="X81" s="1318"/>
      <c r="Y81" s="1258"/>
      <c r="Z81" s="1318"/>
      <c r="AA81" s="1258"/>
      <c r="AB81" s="1318"/>
      <c r="AC81" s="1258"/>
      <c r="AD81" s="1318"/>
      <c r="AE81" s="1258"/>
      <c r="AF81" s="1318"/>
      <c r="AG81" s="1258"/>
      <c r="AH81" s="1318"/>
      <c r="AI81" s="1258"/>
      <c r="AJ81" s="1318"/>
      <c r="AK81" s="1258"/>
      <c r="AL81" s="1318"/>
      <c r="AM81" s="1258"/>
      <c r="AN81" s="1318"/>
      <c r="AO81" s="1258"/>
      <c r="AP81" s="1319">
        <f>SUM('한양도성타임머신 WBS'!$AY$80)/SUM('한양도성타임머신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0.1111111111111111</v>
      </c>
      <c r="AQ81" s="1260">
        <f>SUM('한양도성타임머신 WBS'!$AZ$80)/SUM('한양도성타임머신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</v>
      </c>
      <c r="AR81" s="1319">
        <f>SUM('한양도성타임머신 WBS'!$AY$80,'한양도성타임머신 WBS'!$BA$80)/SUM('한양도성타임머신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0.22222222222222221</v>
      </c>
      <c r="AS81" s="1260">
        <f>SUM('한양도성타임머신 WBS'!$AZ$80,'한양도성타임머신 WBS'!$BB$80)/SUM('한양도성타임머신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</v>
      </c>
      <c r="AT81" s="1319">
        <f>SUM('한양도성타임머신 WBS'!$AY$80,'한양도성타임머신 WBS'!$BA$80,'한양도성타임머신 WBS'!$BC$80)/SUM('한양도성타임머신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0.33333333333333331</v>
      </c>
      <c r="AU81" s="1260">
        <f>SUM('한양도성타임머신 WBS'!$AZ$80,'한양도성타임머신 WBS'!$BB$80,'한양도성타임머신 WBS'!$BD$80)/SUM('한양도성타임머신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</v>
      </c>
      <c r="AV81" s="1319">
        <f>SUM('한양도성타임머신 WBS'!$AY$80,'한양도성타임머신 WBS'!$BA$80,'한양도성타임머신 WBS'!$BC$80,'한양도성타임머신 WBS'!$BE$80)/SUM('한양도성타임머신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0.44444444444444442</v>
      </c>
      <c r="AW81" s="1260">
        <f>SUM('한양도성타임머신 WBS'!$AZ$80,'한양도성타임머신 WBS'!$BB$80,'한양도성타임머신 WBS'!$BD$80,'한양도성타임머신 WBS'!$BF$80)/SUM('한양도성타임머신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</v>
      </c>
      <c r="AX81" s="1319">
        <f>SUM('한양도성타임머신 WBS'!$AY$80,'한양도성타임머신 WBS'!$BA$80,'한양도성타임머신 WBS'!$BC$80,'한양도성타임머신 WBS'!$BE$80,'한양도성타임머신 WBS'!$BG$80)/SUM('한양도성타임머신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0.55555555555555558</v>
      </c>
      <c r="AY81" s="1260">
        <f>SUM('한양도성타임머신 WBS'!$AZ$80,'한양도성타임머신 WBS'!$BB$80,'한양도성타임머신 WBS'!$BD$80,'한양도성타임머신 WBS'!$BF$80,'한양도성타임머신 WBS'!$BH$80)/SUM('한양도성타임머신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</v>
      </c>
      <c r="AZ81" s="1319">
        <f>SUM('한양도성타임머신 WBS'!$AY$80,'한양도성타임머신 WBS'!$BA$80,'한양도성타임머신 WBS'!$BC$80,'한양도성타임머신 WBS'!$BE$80,'한양도성타임머신 WBS'!$BG$80,'한양도성타임머신 WBS'!$BI$80)/SUM('한양도성타임머신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0.66666666666666663</v>
      </c>
      <c r="BA81" s="1260">
        <f>SUM('한양도성타임머신 WBS'!$AZ$80,'한양도성타임머신 WBS'!$BB$80,'한양도성타임머신 WBS'!$BD$80,'한양도성타임머신 WBS'!$BF$80,'한양도성타임머신 WBS'!$BH$80,'한양도성타임머신 WBS'!$BJ$80)/SUM('한양도성타임머신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</v>
      </c>
      <c r="BB81" s="1319">
        <f>SUM('한양도성타임머신 WBS'!$AY$80,'한양도성타임머신 WBS'!$BA$80,'한양도성타임머신 WBS'!$BC$80,'한양도성타임머신 WBS'!$BE$80,'한양도성타임머신 WBS'!$BG$80,'한양도성타임머신 WBS'!$BI$80,'한양도성타임머신 WBS'!$BK$80)/SUM('한양도성타임머신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0.77777777777777779</v>
      </c>
      <c r="BC81" s="1260">
        <f>SUM('한양도성타임머신 WBS'!$AZ$80,'한양도성타임머신 WBS'!$BB$80,'한양도성타임머신 WBS'!$BD$80,'한양도성타임머신 WBS'!$BF$80,'한양도성타임머신 WBS'!$BH$80,'한양도성타임머신 WBS'!$BJ$80,'한양도성타임머신 WBS'!$BL$80)/SUM('한양도성타임머신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</v>
      </c>
      <c r="BD81" s="1319">
        <f>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0.88888888888888884</v>
      </c>
      <c r="BE81" s="1260">
        <f>SUM('한양도성타임머신 WBS'!$AZ$80,'한양도성타임머신 WBS'!$BB$80,'한양도성타임머신 WBS'!$BD$80,'한양도성타임머신 WBS'!$BF$80,'한양도성타임머신 WBS'!$BH$80,'한양도성타임머신 WBS'!$BJ$80,'한양도성타임머신 WBS'!$BL$80,'한양도성타임머신 WBS'!$BN$80)/SUM('한양도성타임머신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</v>
      </c>
      <c r="BF81" s="1319">
        <f>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1</v>
      </c>
      <c r="BG81" s="1260">
        <f>SUM('한양도성타임머신 WBS'!$AZ$80,'한양도성타임머신 WBS'!$BB$80,'한양도성타임머신 WBS'!$BD$80,'한양도성타임머신 WBS'!$BF$80,'한양도성타임머신 WBS'!$BH$80,'한양도성타임머신 WBS'!$BJ$80,'한양도성타임머신 WBS'!$BL$80,'한양도성타임머신 WBS'!$BN$80,'한양도성타임머신 WBS'!$BP$80)/SUM('한양도성타임머신 WBS'!$AY$80,'한양도성타임머신 WBS'!$BA$80,'한양도성타임머신 WBS'!$BC$80,'한양도성타임머신 WBS'!$BE$80,'한양도성타임머신 WBS'!$BG$80,'한양도성타임머신 WBS'!$BI$80,'한양도성타임머신 WBS'!$BK$80,'한양도성타임머신 WBS'!$BM$80,'한양도성타임머신 WBS'!$BO$80)</f>
        <v>0</v>
      </c>
      <c r="BH81" s="1261">
        <f t="shared" ref="BH81:BK82" si="112">SUM(BF81)</f>
        <v>1</v>
      </c>
      <c r="BI81" s="1262">
        <f t="shared" si="112"/>
        <v>0</v>
      </c>
      <c r="BJ81" s="1261">
        <f t="shared" si="112"/>
        <v>1</v>
      </c>
      <c r="BK81" s="1262">
        <f t="shared" si="112"/>
        <v>0</v>
      </c>
      <c r="BL81" s="1318"/>
      <c r="BM81" s="1258"/>
      <c r="BN81" s="1318"/>
      <c r="BO81" s="1258"/>
    </row>
    <row r="82" spans="1:67" ht="22" customHeight="1" x14ac:dyDescent="0.25">
      <c r="A82" s="1253"/>
      <c r="B82" s="1347"/>
      <c r="C82" s="1347" t="s">
        <v>279</v>
      </c>
      <c r="D82" s="1347"/>
      <c r="E82" s="1347"/>
      <c r="F82" s="1318"/>
      <c r="G82" s="1258"/>
      <c r="H82" s="1318"/>
      <c r="I82" s="1258"/>
      <c r="J82" s="1318"/>
      <c r="K82" s="1258"/>
      <c r="L82" s="1318"/>
      <c r="M82" s="1258"/>
      <c r="N82" s="1318"/>
      <c r="O82" s="1258"/>
      <c r="P82" s="1318"/>
      <c r="Q82" s="1258"/>
      <c r="R82" s="1318"/>
      <c r="S82" s="1258"/>
      <c r="T82" s="1318"/>
      <c r="U82" s="1258"/>
      <c r="V82" s="1318"/>
      <c r="W82" s="1258"/>
      <c r="X82" s="1318"/>
      <c r="Y82" s="1258"/>
      <c r="Z82" s="1318"/>
      <c r="AA82" s="1258"/>
      <c r="AB82" s="1318"/>
      <c r="AC82" s="1258"/>
      <c r="AD82" s="1318"/>
      <c r="AE82" s="1258"/>
      <c r="AF82" s="1318"/>
      <c r="AG82" s="1258"/>
      <c r="AH82" s="1318"/>
      <c r="AI82" s="1258"/>
      <c r="AJ82" s="1318"/>
      <c r="AK82" s="1258"/>
      <c r="AL82" s="1318"/>
      <c r="AM82" s="1258"/>
      <c r="AN82" s="1318"/>
      <c r="AO82" s="1258"/>
      <c r="AP82" s="1319">
        <f>SUM('한양도성타임머신 WBS'!$AY$81)/SUM('한양도성타임머신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0.1111111111111111</v>
      </c>
      <c r="AQ82" s="1260">
        <f>SUM('한양도성타임머신 WBS'!$AZ$81)/SUM('한양도성타임머신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</v>
      </c>
      <c r="AR82" s="1319">
        <f>SUM('한양도성타임머신 WBS'!$AY$81,'한양도성타임머신 WBS'!$BA$81)/SUM('한양도성타임머신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0.22222222222222221</v>
      </c>
      <c r="AS82" s="1260">
        <f>SUM('한양도성타임머신 WBS'!$AZ$81,'한양도성타임머신 WBS'!$BB$81)/SUM('한양도성타임머신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</v>
      </c>
      <c r="AT82" s="1319">
        <f>SUM('한양도성타임머신 WBS'!$AY$81,'한양도성타임머신 WBS'!$BA$81,'한양도성타임머신 WBS'!$BC$81)/SUM('한양도성타임머신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0.33333333333333331</v>
      </c>
      <c r="AU82" s="1260">
        <f>SUM('한양도성타임머신 WBS'!$AZ$81,'한양도성타임머신 WBS'!$BB$81,'한양도성타임머신 WBS'!$BD$81)/SUM('한양도성타임머신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</v>
      </c>
      <c r="AV82" s="1319">
        <f>SUM('한양도성타임머신 WBS'!$AY$81,'한양도성타임머신 WBS'!$BA$81,'한양도성타임머신 WBS'!$BC$81,'한양도성타임머신 WBS'!$BE$81)/SUM('한양도성타임머신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0.44444444444444442</v>
      </c>
      <c r="AW82" s="1260">
        <f>SUM('한양도성타임머신 WBS'!$AZ$81,'한양도성타임머신 WBS'!$BB$81,'한양도성타임머신 WBS'!$BD$81,'한양도성타임머신 WBS'!$BF$81)/SUM('한양도성타임머신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</v>
      </c>
      <c r="AX82" s="1319">
        <f>SUM('한양도성타임머신 WBS'!$AY$81,'한양도성타임머신 WBS'!$BA$81,'한양도성타임머신 WBS'!$BC$81,'한양도성타임머신 WBS'!$BE$81,'한양도성타임머신 WBS'!$BG$81)/SUM('한양도성타임머신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0.55555555555555558</v>
      </c>
      <c r="AY82" s="1260">
        <f>SUM('한양도성타임머신 WBS'!$AZ$81,'한양도성타임머신 WBS'!$BB$81,'한양도성타임머신 WBS'!$BD$81,'한양도성타임머신 WBS'!$BF$81,'한양도성타임머신 WBS'!$BH$81)/SUM('한양도성타임머신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</v>
      </c>
      <c r="AZ82" s="1319">
        <f>SUM('한양도성타임머신 WBS'!$AY$81,'한양도성타임머신 WBS'!$BA$81,'한양도성타임머신 WBS'!$BC$81,'한양도성타임머신 WBS'!$BE$81,'한양도성타임머신 WBS'!$BG$81,'한양도성타임머신 WBS'!$BI$81)/SUM('한양도성타임머신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0.66666666666666663</v>
      </c>
      <c r="BA82" s="1260">
        <f>SUM('한양도성타임머신 WBS'!$AZ$81,'한양도성타임머신 WBS'!$BB$81,'한양도성타임머신 WBS'!$BD$81,'한양도성타임머신 WBS'!$BF$81,'한양도성타임머신 WBS'!$BH$81,'한양도성타임머신 WBS'!$BJ$81)/SUM('한양도성타임머신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</v>
      </c>
      <c r="BB82" s="1319">
        <f>SUM('한양도성타임머신 WBS'!$AY$81,'한양도성타임머신 WBS'!$BA$81,'한양도성타임머신 WBS'!$BC$81,'한양도성타임머신 WBS'!$BE$81,'한양도성타임머신 WBS'!$BG$81,'한양도성타임머신 WBS'!$BI$81,'한양도성타임머신 WBS'!$BK$81)/SUM('한양도성타임머신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0.77777777777777779</v>
      </c>
      <c r="BC82" s="1260">
        <f>SUM('한양도성타임머신 WBS'!$AZ$81,'한양도성타임머신 WBS'!$BB$81,'한양도성타임머신 WBS'!$BD$81,'한양도성타임머신 WBS'!$BF$81,'한양도성타임머신 WBS'!$BH$81,'한양도성타임머신 WBS'!$BJ$81,'한양도성타임머신 WBS'!$BL$81)/SUM('한양도성타임머신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</v>
      </c>
      <c r="BD82" s="1319">
        <f>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0.88888888888888884</v>
      </c>
      <c r="BE82" s="1260">
        <f>SUM('한양도성타임머신 WBS'!$AZ$81,'한양도성타임머신 WBS'!$BB$81,'한양도성타임머신 WBS'!$BD$81,'한양도성타임머신 WBS'!$BF$81,'한양도성타임머신 WBS'!$BH$81,'한양도성타임머신 WBS'!$BJ$81,'한양도성타임머신 WBS'!$BL$81,'한양도성타임머신 WBS'!$BN$81)/SUM('한양도성타임머신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</v>
      </c>
      <c r="BF82" s="1319">
        <f>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1</v>
      </c>
      <c r="BG82" s="1260">
        <f>SUM('한양도성타임머신 WBS'!$AZ$81,'한양도성타임머신 WBS'!$BB$81,'한양도성타임머신 WBS'!$BD$81,'한양도성타임머신 WBS'!$BF$81,'한양도성타임머신 WBS'!$BH$81,'한양도성타임머신 WBS'!$BJ$81,'한양도성타임머신 WBS'!$BL$81,'한양도성타임머신 WBS'!$BN$81,'한양도성타임머신 WBS'!$BP$81)/SUM('한양도성타임머신 WBS'!$AY$81,'한양도성타임머신 WBS'!$BA$81,'한양도성타임머신 WBS'!$BC$81,'한양도성타임머신 WBS'!$BE$81,'한양도성타임머신 WBS'!$BG$81,'한양도성타임머신 WBS'!$BI$81,'한양도성타임머신 WBS'!$BK$81,'한양도성타임머신 WBS'!$BM$81,'한양도성타임머신 WBS'!$BO$81)</f>
        <v>0</v>
      </c>
      <c r="BH82" s="1261">
        <f t="shared" si="112"/>
        <v>1</v>
      </c>
      <c r="BI82" s="1262">
        <f t="shared" si="112"/>
        <v>0</v>
      </c>
      <c r="BJ82" s="1261">
        <f t="shared" si="112"/>
        <v>1</v>
      </c>
      <c r="BK82" s="1262">
        <f t="shared" si="112"/>
        <v>0</v>
      </c>
      <c r="BL82" s="1318"/>
      <c r="BM82" s="1258"/>
      <c r="BN82" s="1318"/>
      <c r="BO82" s="1258"/>
    </row>
    <row r="83" spans="1:67" ht="22" customHeight="1" thickBot="1" x14ac:dyDescent="0.3">
      <c r="A83" s="1348"/>
      <c r="B83" s="1347"/>
      <c r="C83" s="1347" t="s">
        <v>288</v>
      </c>
      <c r="D83" s="1347"/>
      <c r="E83" s="1347"/>
      <c r="F83" s="1349"/>
      <c r="G83" s="1276"/>
      <c r="H83" s="1349"/>
      <c r="I83" s="1276"/>
      <c r="J83" s="1349"/>
      <c r="K83" s="1276"/>
      <c r="L83" s="1349"/>
      <c r="M83" s="1276"/>
      <c r="N83" s="1349"/>
      <c r="O83" s="1276"/>
      <c r="P83" s="1349"/>
      <c r="Q83" s="1276"/>
      <c r="R83" s="1349"/>
      <c r="S83" s="1276"/>
      <c r="T83" s="1349"/>
      <c r="U83" s="1276"/>
      <c r="V83" s="1349"/>
      <c r="W83" s="1276"/>
      <c r="X83" s="1349"/>
      <c r="Y83" s="1276"/>
      <c r="Z83" s="1349"/>
      <c r="AA83" s="1276"/>
      <c r="AB83" s="1349"/>
      <c r="AC83" s="1276"/>
      <c r="AD83" s="1349"/>
      <c r="AE83" s="1276"/>
      <c r="AF83" s="1349"/>
      <c r="AG83" s="1276"/>
      <c r="AH83" s="1349"/>
      <c r="AI83" s="1276"/>
      <c r="AJ83" s="1349"/>
      <c r="AK83" s="1276"/>
      <c r="AL83" s="1349"/>
      <c r="AM83" s="1276"/>
      <c r="AN83" s="1349"/>
      <c r="AO83" s="1276"/>
      <c r="AP83" s="1349"/>
      <c r="AQ83" s="1276"/>
      <c r="AR83" s="1349"/>
      <c r="AS83" s="1276"/>
      <c r="AT83" s="1349"/>
      <c r="AU83" s="1276"/>
      <c r="AV83" s="1349"/>
      <c r="AW83" s="1276"/>
      <c r="AX83" s="1349"/>
      <c r="AY83" s="1276"/>
      <c r="AZ83" s="1349"/>
      <c r="BA83" s="1276"/>
      <c r="BB83" s="1349"/>
      <c r="BC83" s="1276"/>
      <c r="BD83" s="1349"/>
      <c r="BE83" s="1276"/>
      <c r="BF83" s="1349"/>
      <c r="BG83" s="1276"/>
      <c r="BH83" s="1350">
        <f>SUM('한양도성타임머신 WBS'!$BQ$82)</f>
        <v>1</v>
      </c>
      <c r="BI83" s="1278">
        <f>SUM('한양도성타임머신 WBS'!$BR$82)</f>
        <v>0</v>
      </c>
      <c r="BJ83" s="1261">
        <f>SUM(BH83)</f>
        <v>1</v>
      </c>
      <c r="BK83" s="1262">
        <f>SUM(BI83)</f>
        <v>0</v>
      </c>
      <c r="BL83" s="1349"/>
      <c r="BM83" s="1276"/>
      <c r="BN83" s="1349"/>
      <c r="BO83" s="1276"/>
    </row>
    <row r="84" spans="1:67" ht="22" customHeight="1" x14ac:dyDescent="0.25">
      <c r="A84" s="1245" t="s">
        <v>169</v>
      </c>
      <c r="B84" s="1351"/>
      <c r="C84" s="1246"/>
      <c r="D84" s="1246"/>
      <c r="E84" s="1246"/>
      <c r="F84" s="1248">
        <f>SUM(F85,F103,F119)/3</f>
        <v>0</v>
      </c>
      <c r="G84" s="1249">
        <f>SUM(G85,G103,G119)</f>
        <v>0</v>
      </c>
      <c r="H84" s="1248">
        <f t="shared" ref="H84" si="113">SUM(H85,H103,H119)/3</f>
        <v>0</v>
      </c>
      <c r="I84" s="1249">
        <f t="shared" ref="I84" si="114">SUM(I85,I103,I119)</f>
        <v>0</v>
      </c>
      <c r="J84" s="1248">
        <f t="shared" ref="J84" si="115">SUM(J85,J103,J119)/3</f>
        <v>0</v>
      </c>
      <c r="K84" s="1249">
        <f t="shared" ref="K84" si="116">SUM(K85,K103,K119)</f>
        <v>0</v>
      </c>
      <c r="L84" s="1248">
        <f t="shared" ref="L84" si="117">SUM(L85,L103,L119)/3</f>
        <v>0</v>
      </c>
      <c r="M84" s="1249">
        <f t="shared" ref="M84" si="118">SUM(M85,M103,M119)</f>
        <v>0</v>
      </c>
      <c r="N84" s="1248">
        <f t="shared" ref="N84" si="119">SUM(N85,N103,N119)/3</f>
        <v>0</v>
      </c>
      <c r="O84" s="1249">
        <f t="shared" ref="O84" si="120">SUM(O85,O103,O119)</f>
        <v>0</v>
      </c>
      <c r="P84" s="1248">
        <f t="shared" ref="P84" si="121">SUM(P85,P103,P119)/3</f>
        <v>0</v>
      </c>
      <c r="Q84" s="1249">
        <f t="shared" ref="Q84" si="122">SUM(Q85,Q103,Q119)</f>
        <v>0</v>
      </c>
      <c r="R84" s="1248">
        <f t="shared" ref="R84:AB84" si="123">SUM(R85,R103,R119)/3</f>
        <v>0</v>
      </c>
      <c r="S84" s="1249">
        <f t="shared" si="123"/>
        <v>0</v>
      </c>
      <c r="T84" s="1248">
        <f t="shared" si="123"/>
        <v>8.333333333333335E-3</v>
      </c>
      <c r="U84" s="1249">
        <f t="shared" si="123"/>
        <v>8.333333333333335E-3</v>
      </c>
      <c r="V84" s="1248">
        <f t="shared" si="123"/>
        <v>4.5833333333333337E-2</v>
      </c>
      <c r="W84" s="1249">
        <f t="shared" si="123"/>
        <v>4.3055555555555562E-2</v>
      </c>
      <c r="X84" s="1248">
        <f t="shared" si="123"/>
        <v>0.13093304843304845</v>
      </c>
      <c r="Y84" s="1249">
        <f t="shared" si="123"/>
        <v>9.7136752136752144E-2</v>
      </c>
      <c r="Z84" s="1248">
        <f t="shared" si="123"/>
        <v>0.22757122507122507</v>
      </c>
      <c r="AA84" s="1249">
        <f t="shared" si="123"/>
        <v>0.14608974358974361</v>
      </c>
      <c r="AB84" s="1248">
        <f t="shared" si="123"/>
        <v>0.26634615384615384</v>
      </c>
      <c r="AC84" s="1249">
        <f>SUM(AC85,AC103,AC119)/3</f>
        <v>0.18282763532763535</v>
      </c>
      <c r="AD84" s="1248">
        <f>SUM(AD85,AD103,AD119)/3</f>
        <v>0.30064102564102563</v>
      </c>
      <c r="AE84" s="1249">
        <f>SUM(AE85,AE103,AE119)/3</f>
        <v>0.2189245014245014</v>
      </c>
      <c r="AF84" s="1248">
        <f>SUM(AF85,AF103,AF119)/3</f>
        <v>0.35483618233618236</v>
      </c>
      <c r="AG84" s="1249">
        <f>SUM(AG85,AG103,AG119)/3</f>
        <v>0.2189245014245014</v>
      </c>
      <c r="AH84" s="1248">
        <f t="shared" ref="AH84:BO84" si="124">SUM(AH85,AH103,AH119)/3</f>
        <v>0.3905769230769231</v>
      </c>
      <c r="AI84" s="1249">
        <f>SUM(AI85,AI103,AI119)/3</f>
        <v>0.2189245014245014</v>
      </c>
      <c r="AJ84" s="1248">
        <f t="shared" si="124"/>
        <v>0.43026353276353285</v>
      </c>
      <c r="AK84" s="1249">
        <f t="shared" si="124"/>
        <v>0.2189245014245014</v>
      </c>
      <c r="AL84" s="1248">
        <f t="shared" si="124"/>
        <v>0.47612535612535617</v>
      </c>
      <c r="AM84" s="1249">
        <f t="shared" si="124"/>
        <v>0.2189245014245014</v>
      </c>
      <c r="AN84" s="1248">
        <f t="shared" si="124"/>
        <v>0.52482193732193727</v>
      </c>
      <c r="AO84" s="1249">
        <f t="shared" si="124"/>
        <v>0.2189245014245014</v>
      </c>
      <c r="AP84" s="1248">
        <f t="shared" si="124"/>
        <v>0.56061253561253566</v>
      </c>
      <c r="AQ84" s="1249">
        <f t="shared" si="124"/>
        <v>0.2189245014245014</v>
      </c>
      <c r="AR84" s="1248">
        <f t="shared" si="124"/>
        <v>0.61918091168091172</v>
      </c>
      <c r="AS84" s="1249">
        <f t="shared" si="124"/>
        <v>0.2189245014245014</v>
      </c>
      <c r="AT84" s="1248">
        <f t="shared" si="124"/>
        <v>0.66367521367521365</v>
      </c>
      <c r="AU84" s="1249">
        <f t="shared" si="124"/>
        <v>0.2189245014245014</v>
      </c>
      <c r="AV84" s="1248">
        <f t="shared" si="124"/>
        <v>0.71002136752136746</v>
      </c>
      <c r="AW84" s="1249">
        <f t="shared" si="124"/>
        <v>0.2189245014245014</v>
      </c>
      <c r="AX84" s="1248">
        <f t="shared" si="124"/>
        <v>0.76517094017094023</v>
      </c>
      <c r="AY84" s="1249">
        <f t="shared" si="124"/>
        <v>0.2189245014245014</v>
      </c>
      <c r="AZ84" s="1248">
        <f t="shared" si="124"/>
        <v>0.83130341880341874</v>
      </c>
      <c r="BA84" s="1249">
        <f t="shared" si="124"/>
        <v>0.2189245014245014</v>
      </c>
      <c r="BB84" s="1248">
        <f t="shared" si="124"/>
        <v>0.90480769230769231</v>
      </c>
      <c r="BC84" s="1249">
        <f t="shared" si="124"/>
        <v>0.2189245014245014</v>
      </c>
      <c r="BD84" s="1248">
        <f t="shared" si="124"/>
        <v>0.94188034188034198</v>
      </c>
      <c r="BE84" s="1249">
        <f t="shared" si="124"/>
        <v>0.2189245014245014</v>
      </c>
      <c r="BF84" s="1248">
        <f t="shared" si="124"/>
        <v>0.96527777777777779</v>
      </c>
      <c r="BG84" s="1249">
        <f t="shared" si="124"/>
        <v>0.2189245014245014</v>
      </c>
      <c r="BH84" s="1248">
        <f t="shared" si="124"/>
        <v>0.98611111111111105</v>
      </c>
      <c r="BI84" s="1249">
        <f>SUM(BI85,BI103,BI119)/3</f>
        <v>0.2189245014245014</v>
      </c>
      <c r="BJ84" s="1248">
        <f t="shared" si="124"/>
        <v>1</v>
      </c>
      <c r="BK84" s="1249">
        <f t="shared" si="124"/>
        <v>0.2189245014245014</v>
      </c>
      <c r="BL84" s="1248">
        <f t="shared" si="124"/>
        <v>0</v>
      </c>
      <c r="BM84" s="1249">
        <f t="shared" si="124"/>
        <v>0</v>
      </c>
      <c r="BN84" s="1248">
        <f t="shared" si="124"/>
        <v>0</v>
      </c>
      <c r="BO84" s="1249">
        <f t="shared" si="124"/>
        <v>0</v>
      </c>
    </row>
    <row r="85" spans="1:67" ht="22" customHeight="1" x14ac:dyDescent="0.25">
      <c r="A85" s="1352"/>
      <c r="B85" s="1353" t="s">
        <v>170</v>
      </c>
      <c r="C85" s="1354" t="s">
        <v>254</v>
      </c>
      <c r="D85" s="1354"/>
      <c r="E85" s="1355"/>
      <c r="F85" s="1302">
        <f>SUM(F86,F91,F98)/3</f>
        <v>0</v>
      </c>
      <c r="G85" s="1303">
        <f>SUM(G86,G91,G98)/3</f>
        <v>0</v>
      </c>
      <c r="H85" s="1302">
        <f t="shared" ref="H85:S85" si="125">SUM(H86,H91,H98)/3</f>
        <v>0</v>
      </c>
      <c r="I85" s="1303">
        <f t="shared" si="125"/>
        <v>0</v>
      </c>
      <c r="J85" s="1302">
        <f t="shared" si="125"/>
        <v>0</v>
      </c>
      <c r="K85" s="1303">
        <f t="shared" si="125"/>
        <v>0</v>
      </c>
      <c r="L85" s="1302">
        <f t="shared" si="125"/>
        <v>0</v>
      </c>
      <c r="M85" s="1303">
        <f t="shared" si="125"/>
        <v>0</v>
      </c>
      <c r="N85" s="1302">
        <f t="shared" si="125"/>
        <v>0</v>
      </c>
      <c r="O85" s="1303">
        <f t="shared" si="125"/>
        <v>0</v>
      </c>
      <c r="P85" s="1302">
        <f t="shared" si="125"/>
        <v>0</v>
      </c>
      <c r="Q85" s="1303">
        <f t="shared" si="125"/>
        <v>0</v>
      </c>
      <c r="R85" s="1302">
        <f t="shared" si="125"/>
        <v>0</v>
      </c>
      <c r="S85" s="1303">
        <f t="shared" si="125"/>
        <v>0</v>
      </c>
      <c r="T85" s="1302">
        <f>SUM(T86,T91,T98)/3</f>
        <v>4.1666666666666675E-3</v>
      </c>
      <c r="U85" s="1303">
        <f>SUM(U86,U91,U98)/3</f>
        <v>4.1666666666666675E-3</v>
      </c>
      <c r="V85" s="1302">
        <f t="shared" ref="V85" si="126">SUM(V86,V91,V98)/3</f>
        <v>6.6666666666666666E-2</v>
      </c>
      <c r="W85" s="1303">
        <f>SUM(W86,W91,W98)/3</f>
        <v>6.6666666666666666E-2</v>
      </c>
      <c r="X85" s="1302">
        <f t="shared" ref="X85" si="127">SUM(X86,X91,X98)/3</f>
        <v>0.1388888888888889</v>
      </c>
      <c r="Y85" s="1303">
        <f>SUM(Y86,Y91,Y98)/3</f>
        <v>0.13333333333333333</v>
      </c>
      <c r="Z85" s="1302">
        <f t="shared" ref="Z85" si="128">SUM(Z86,Z91,Z98)/3</f>
        <v>0.23611111111111113</v>
      </c>
      <c r="AA85" s="1303">
        <f>SUM(AA86,AA91,AA98)/3</f>
        <v>0.21666666666666667</v>
      </c>
      <c r="AB85" s="1302">
        <f t="shared" ref="AB85:AF85" si="129">SUM(AB86,AB91,AB98)/3</f>
        <v>0.27</v>
      </c>
      <c r="AC85" s="1303">
        <f t="shared" si="129"/>
        <v>0.24444444444444446</v>
      </c>
      <c r="AD85" s="1302">
        <f t="shared" si="129"/>
        <v>0.30833333333333335</v>
      </c>
      <c r="AE85" s="1303">
        <f t="shared" si="129"/>
        <v>0.2722222222222222</v>
      </c>
      <c r="AF85" s="1302">
        <f t="shared" si="129"/>
        <v>0.37361111111111117</v>
      </c>
      <c r="AG85" s="1303">
        <f>SUM(AG86,AG91,AG98)/3</f>
        <v>0.2722222222222222</v>
      </c>
      <c r="AH85" s="1302">
        <f t="shared" ref="AH85:BO85" si="130">SUM(AH86,AH91,AH98)/3</f>
        <v>0.41749999999999998</v>
      </c>
      <c r="AI85" s="1303">
        <f t="shared" si="130"/>
        <v>0.2722222222222222</v>
      </c>
      <c r="AJ85" s="1302">
        <f t="shared" si="130"/>
        <v>0.47027777777777779</v>
      </c>
      <c r="AK85" s="1303">
        <f t="shared" si="130"/>
        <v>0.2722222222222222</v>
      </c>
      <c r="AL85" s="1302">
        <f t="shared" si="130"/>
        <v>0.5197222222222222</v>
      </c>
      <c r="AM85" s="1303">
        <f t="shared" si="130"/>
        <v>0.2722222222222222</v>
      </c>
      <c r="AN85" s="1302">
        <f t="shared" si="130"/>
        <v>0.57638888888888884</v>
      </c>
      <c r="AO85" s="1303">
        <f t="shared" si="130"/>
        <v>0.2722222222222222</v>
      </c>
      <c r="AP85" s="1302">
        <f t="shared" si="130"/>
        <v>0.61805555555555558</v>
      </c>
      <c r="AQ85" s="1303">
        <f t="shared" si="130"/>
        <v>0.2722222222222222</v>
      </c>
      <c r="AR85" s="1302">
        <f t="shared" si="130"/>
        <v>0.68222222222222229</v>
      </c>
      <c r="AS85" s="1303">
        <f t="shared" si="130"/>
        <v>0.2722222222222222</v>
      </c>
      <c r="AT85" s="1302">
        <f t="shared" si="130"/>
        <v>0.72916666666666663</v>
      </c>
      <c r="AU85" s="1303">
        <f t="shared" si="130"/>
        <v>0.2722222222222222</v>
      </c>
      <c r="AV85" s="1302">
        <f t="shared" si="130"/>
        <v>0.78166666666666662</v>
      </c>
      <c r="AW85" s="1303">
        <f t="shared" si="130"/>
        <v>0.2722222222222222</v>
      </c>
      <c r="AX85" s="1302">
        <f t="shared" si="130"/>
        <v>0.83333333333333337</v>
      </c>
      <c r="AY85" s="1303">
        <f t="shared" si="130"/>
        <v>0.2722222222222222</v>
      </c>
      <c r="AZ85" s="1302">
        <f t="shared" si="130"/>
        <v>0.8833333333333333</v>
      </c>
      <c r="BA85" s="1303">
        <f t="shared" si="130"/>
        <v>0.2722222222222222</v>
      </c>
      <c r="BB85" s="1302">
        <f t="shared" si="130"/>
        <v>0.93333333333333324</v>
      </c>
      <c r="BC85" s="1303">
        <f t="shared" si="130"/>
        <v>0.2722222222222222</v>
      </c>
      <c r="BD85" s="1302">
        <f t="shared" si="130"/>
        <v>0.95000000000000007</v>
      </c>
      <c r="BE85" s="1303">
        <f t="shared" si="130"/>
        <v>0.2722222222222222</v>
      </c>
      <c r="BF85" s="1302">
        <f t="shared" si="130"/>
        <v>0.97916666666666663</v>
      </c>
      <c r="BG85" s="1303">
        <f t="shared" si="130"/>
        <v>0.2722222222222222</v>
      </c>
      <c r="BH85" s="1302">
        <f t="shared" si="130"/>
        <v>1</v>
      </c>
      <c r="BI85" s="1303">
        <f t="shared" si="130"/>
        <v>0.2722222222222222</v>
      </c>
      <c r="BJ85" s="1302">
        <f t="shared" si="130"/>
        <v>1</v>
      </c>
      <c r="BK85" s="1303">
        <f t="shared" si="130"/>
        <v>0.2722222222222222</v>
      </c>
      <c r="BL85" s="1302">
        <f t="shared" si="130"/>
        <v>0</v>
      </c>
      <c r="BM85" s="1303">
        <f t="shared" si="130"/>
        <v>0</v>
      </c>
      <c r="BN85" s="1302">
        <f t="shared" si="130"/>
        <v>0</v>
      </c>
      <c r="BO85" s="1303">
        <f t="shared" si="130"/>
        <v>0</v>
      </c>
    </row>
    <row r="86" spans="1:67" ht="22" customHeight="1" x14ac:dyDescent="0.25">
      <c r="A86" s="1356"/>
      <c r="B86" s="1357"/>
      <c r="C86" s="1305" t="s">
        <v>171</v>
      </c>
      <c r="D86" s="1305" t="s">
        <v>46</v>
      </c>
      <c r="E86" s="1305"/>
      <c r="F86" s="1306">
        <f>SUM(F87:F90)/4</f>
        <v>0</v>
      </c>
      <c r="G86" s="1307">
        <f>SUM(G87:G90)/4</f>
        <v>0</v>
      </c>
      <c r="H86" s="1306">
        <f t="shared" ref="H86:BO86" si="131">SUM(H87:H90)/4</f>
        <v>0</v>
      </c>
      <c r="I86" s="1307">
        <f t="shared" si="131"/>
        <v>0</v>
      </c>
      <c r="J86" s="1306">
        <f t="shared" si="131"/>
        <v>0</v>
      </c>
      <c r="K86" s="1307">
        <f t="shared" si="131"/>
        <v>0</v>
      </c>
      <c r="L86" s="1306">
        <f t="shared" si="131"/>
        <v>0</v>
      </c>
      <c r="M86" s="1307">
        <f t="shared" si="131"/>
        <v>0</v>
      </c>
      <c r="N86" s="1306">
        <f t="shared" si="131"/>
        <v>0</v>
      </c>
      <c r="O86" s="1307">
        <f t="shared" si="131"/>
        <v>0</v>
      </c>
      <c r="P86" s="1306">
        <f t="shared" si="131"/>
        <v>0</v>
      </c>
      <c r="Q86" s="1307">
        <f t="shared" si="131"/>
        <v>0</v>
      </c>
      <c r="R86" s="1306">
        <f t="shared" si="131"/>
        <v>0</v>
      </c>
      <c r="S86" s="1307">
        <f t="shared" si="131"/>
        <v>0</v>
      </c>
      <c r="T86" s="1306">
        <f t="shared" si="131"/>
        <v>1.2500000000000002E-2</v>
      </c>
      <c r="U86" s="1307">
        <f t="shared" si="131"/>
        <v>1.2500000000000002E-2</v>
      </c>
      <c r="V86" s="1306">
        <f t="shared" si="131"/>
        <v>0.2</v>
      </c>
      <c r="W86" s="1307">
        <f t="shared" si="131"/>
        <v>0.2</v>
      </c>
      <c r="X86" s="1306">
        <f t="shared" si="131"/>
        <v>0.4</v>
      </c>
      <c r="Y86" s="1307">
        <f t="shared" si="131"/>
        <v>0.4</v>
      </c>
      <c r="Z86" s="1306">
        <f t="shared" si="131"/>
        <v>0.65</v>
      </c>
      <c r="AA86" s="1307">
        <f t="shared" si="131"/>
        <v>0.65</v>
      </c>
      <c r="AB86" s="1306">
        <f t="shared" si="131"/>
        <v>0.70000000000000007</v>
      </c>
      <c r="AC86" s="1307">
        <f t="shared" si="131"/>
        <v>0.70000000000000007</v>
      </c>
      <c r="AD86" s="1306">
        <f t="shared" si="131"/>
        <v>0.75</v>
      </c>
      <c r="AE86" s="1307">
        <f t="shared" si="131"/>
        <v>0.75</v>
      </c>
      <c r="AF86" s="1306">
        <f t="shared" si="131"/>
        <v>0.8</v>
      </c>
      <c r="AG86" s="1307">
        <f t="shared" si="131"/>
        <v>0.75</v>
      </c>
      <c r="AH86" s="1306">
        <f t="shared" si="131"/>
        <v>0.85000000000000009</v>
      </c>
      <c r="AI86" s="1307">
        <f t="shared" si="131"/>
        <v>0.75</v>
      </c>
      <c r="AJ86" s="1306">
        <f t="shared" si="131"/>
        <v>0.9</v>
      </c>
      <c r="AK86" s="1307">
        <f t="shared" si="131"/>
        <v>0.75</v>
      </c>
      <c r="AL86" s="1306">
        <f t="shared" si="131"/>
        <v>0.95</v>
      </c>
      <c r="AM86" s="1307">
        <f t="shared" si="131"/>
        <v>0.75</v>
      </c>
      <c r="AN86" s="1306">
        <f t="shared" si="131"/>
        <v>1</v>
      </c>
      <c r="AO86" s="1307">
        <f t="shared" si="131"/>
        <v>0.75</v>
      </c>
      <c r="AP86" s="1306">
        <f t="shared" si="131"/>
        <v>1</v>
      </c>
      <c r="AQ86" s="1307">
        <f t="shared" si="131"/>
        <v>0.75</v>
      </c>
      <c r="AR86" s="1306">
        <f t="shared" si="131"/>
        <v>1</v>
      </c>
      <c r="AS86" s="1307">
        <f t="shared" si="131"/>
        <v>0.75</v>
      </c>
      <c r="AT86" s="1306">
        <f t="shared" si="131"/>
        <v>1</v>
      </c>
      <c r="AU86" s="1307">
        <f t="shared" si="131"/>
        <v>0.75</v>
      </c>
      <c r="AV86" s="1306">
        <f t="shared" si="131"/>
        <v>1</v>
      </c>
      <c r="AW86" s="1307">
        <f t="shared" si="131"/>
        <v>0.75</v>
      </c>
      <c r="AX86" s="1306">
        <f t="shared" si="131"/>
        <v>1</v>
      </c>
      <c r="AY86" s="1307">
        <f t="shared" si="131"/>
        <v>0.75</v>
      </c>
      <c r="AZ86" s="1306">
        <f t="shared" si="131"/>
        <v>1</v>
      </c>
      <c r="BA86" s="1307">
        <f t="shared" si="131"/>
        <v>0.75</v>
      </c>
      <c r="BB86" s="1306">
        <f t="shared" si="131"/>
        <v>1</v>
      </c>
      <c r="BC86" s="1307">
        <f t="shared" si="131"/>
        <v>0.75</v>
      </c>
      <c r="BD86" s="1306">
        <f t="shared" si="131"/>
        <v>1</v>
      </c>
      <c r="BE86" s="1307">
        <f t="shared" si="131"/>
        <v>0.75</v>
      </c>
      <c r="BF86" s="1306">
        <f t="shared" si="131"/>
        <v>1</v>
      </c>
      <c r="BG86" s="1307">
        <f t="shared" si="131"/>
        <v>0.75</v>
      </c>
      <c r="BH86" s="1306">
        <f t="shared" si="131"/>
        <v>1</v>
      </c>
      <c r="BI86" s="1307">
        <f t="shared" si="131"/>
        <v>0.75</v>
      </c>
      <c r="BJ86" s="1306">
        <f t="shared" si="131"/>
        <v>1</v>
      </c>
      <c r="BK86" s="1307">
        <f t="shared" si="131"/>
        <v>0.75</v>
      </c>
      <c r="BL86" s="1306">
        <f t="shared" si="131"/>
        <v>0</v>
      </c>
      <c r="BM86" s="1307">
        <f t="shared" si="131"/>
        <v>0</v>
      </c>
      <c r="BN86" s="1306">
        <f t="shared" si="131"/>
        <v>0</v>
      </c>
      <c r="BO86" s="1307">
        <f t="shared" si="131"/>
        <v>0</v>
      </c>
    </row>
    <row r="87" spans="1:67" ht="22" customHeight="1" x14ac:dyDescent="0.25">
      <c r="A87" s="1356"/>
      <c r="B87" s="1358"/>
      <c r="C87" s="1264"/>
      <c r="D87" s="1264" t="s">
        <v>172</v>
      </c>
      <c r="E87" s="1264" t="s">
        <v>47</v>
      </c>
      <c r="F87" s="1257"/>
      <c r="G87" s="1308"/>
      <c r="H87" s="1257"/>
      <c r="I87" s="1308"/>
      <c r="J87" s="1257"/>
      <c r="K87" s="1308"/>
      <c r="L87" s="1257"/>
      <c r="M87" s="1308"/>
      <c r="N87" s="1257"/>
      <c r="O87" s="1308"/>
      <c r="P87" s="1257"/>
      <c r="Q87" s="1308"/>
      <c r="R87" s="1257"/>
      <c r="S87" s="1308"/>
      <c r="T87" s="1259">
        <f>SUM('한양도성타임머신 WBS'!$AC$86)/SUM('한양도성타임머신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5.000000000000001E-2</v>
      </c>
      <c r="U87" s="1260">
        <f>SUM('한양도성타임머신 WBS'!$AD$86)/SUM('한양도성타임머신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5.000000000000001E-2</v>
      </c>
      <c r="V87" s="1259">
        <f>SUM('한양도성타임머신 WBS'!$AC$86,'한양도성타임머신 WBS'!$AE$86)/SUM('한양도성타임머신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0.10000000000000002</v>
      </c>
      <c r="W87" s="1260">
        <f>SUM('한양도성타임머신 WBS'!$AD$86,'한양도성타임머신 WBS'!$AF$86)/SUM('한양도성타임머신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0.10000000000000002</v>
      </c>
      <c r="X87" s="1259">
        <f>SUM('한양도성타임머신 WBS'!$AC$86,'한양도성타임머신 WBS'!$AE$86,'한양도성타임머신 WBS'!$AG$86)/SUM('한양도성타임머신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0.20000000000000004</v>
      </c>
      <c r="Y87" s="1260">
        <f>SUM('한양도성타임머신 WBS'!$AD$86,'한양도성타임머신 WBS'!$AF$86,'한양도성타임머신 WBS'!$AH$86)/SUM('한양도성타임머신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0.20000000000000004</v>
      </c>
      <c r="Z87" s="1259">
        <f>SUM('한양도성타임머신 WBS'!$AC$86,'한양도성타임머신 WBS'!$AE$86,'한양도성타임머신 WBS'!$AG$86,'한양도성타임머신 WBS'!$AI$86)/SUM('한양도성타임머신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0.3000000000000001</v>
      </c>
      <c r="AA87" s="1260">
        <f>SUM('한양도성타임머신 WBS'!$AD$86,'한양도성타임머신 WBS'!$AF$86,'한양도성타임머신 WBS'!$AH$86,'한양도성타임머신 WBS'!$AJ$86)/SUM('한양도성타임머신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0.3000000000000001</v>
      </c>
      <c r="AB87" s="1259">
        <f>SUM('한양도성타임머신 WBS'!$AC$86,'한양도성타임머신 WBS'!$AE$86,'한양도성타임머신 WBS'!$AG$86,'한양도성타임머신 WBS'!$AI$86,'한양도성타임머신 WBS'!$AK$86)/SUM('한양도성타임머신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0.40000000000000008</v>
      </c>
      <c r="AC87" s="1260">
        <f>SUM('한양도성타임머신 WBS'!$AD$86,'한양도성타임머신 WBS'!$AF$86,'한양도성타임머신 WBS'!$AH$86,'한양도성타임머신 WBS'!$AJ$86,'한양도성타임머신 WBS'!$AL$86)/SUM('한양도성타임머신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0.40000000000000008</v>
      </c>
      <c r="AD87" s="1259">
        <f>SUM('한양도성타임머신 WBS'!$AC$86,'한양도성타임머신 WBS'!$AE$86,'한양도성타임머신 WBS'!$AG$86,'한양도성타임머신 WBS'!$AI$86,'한양도성타임머신 WBS'!$AK$86,'한양도성타임머신 WBS'!$AM$86)/SUM('한양도성타임머신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0.5</v>
      </c>
      <c r="AE87" s="1260">
        <f>SUM('한양도성타임머신 WBS'!$AD$86,'한양도성타임머신 WBS'!$AF$86,'한양도성타임머신 WBS'!$AH$86,'한양도성타임머신 WBS'!$AJ$86,'한양도성타임머신 WBS'!$AL$86,'한양도성타임머신 WBS'!$AN$86)/SUM('한양도성타임머신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0.5</v>
      </c>
      <c r="AF87" s="1259">
        <f>SUM('한양도성타임머신 WBS'!$AC$86,'한양도성타임머신 WBS'!$AE$86,'한양도성타임머신 WBS'!$AG$86,'한양도성타임머신 WBS'!$AI$86,'한양도성타임머신 WBS'!$AK$86,'한양도성타임머신 WBS'!$AM$86,'한양도성타임머신 WBS'!$AO$86)/SUM('한양도성타임머신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0.60000000000000009</v>
      </c>
      <c r="AG87" s="1260">
        <f>SUM('한양도성타임머신 WBS'!$AD$86,'한양도성타임머신 WBS'!$AF$86,'한양도성타임머신 WBS'!$AH$86,'한양도성타임머신 WBS'!$AJ$86,'한양도성타임머신 WBS'!$AL$86,'한양도성타임머신 WBS'!$AN$86,'한양도성타임머신 WBS'!$AP$86)/SUM('한양도성타임머신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0.5</v>
      </c>
      <c r="AH87" s="1259">
        <f>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0.70000000000000007</v>
      </c>
      <c r="AI87" s="1260">
        <f>SUM('한양도성타임머신 WBS'!$AD$86,'한양도성타임머신 WBS'!$AF$86,'한양도성타임머신 WBS'!$AH$86,'한양도성타임머신 WBS'!$AJ$86,'한양도성타임머신 WBS'!$AL$86,'한양도성타임머신 WBS'!$AN$86,'한양도성타임머신 WBS'!$AP$86,'한양도성타임머신 WBS'!$AR$86)/SUM('한양도성타임머신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0.5</v>
      </c>
      <c r="AJ87" s="1259">
        <f>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0.8</v>
      </c>
      <c r="AK87" s="1260">
        <f>SUM('한양도성타임머신 WBS'!$AD$86,'한양도성타임머신 WBS'!$AF$86,'한양도성타임머신 WBS'!$AH$86,'한양도성타임머신 WBS'!$AJ$86,'한양도성타임머신 WBS'!$AL$86,'한양도성타임머신 WBS'!$AN$86,'한양도성타임머신 WBS'!$AP$86,'한양도성타임머신 WBS'!$AR$86,'한양도성타임머신 WBS'!$AT$86)/SUM('한양도성타임머신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0.5</v>
      </c>
      <c r="AL87" s="1259">
        <f>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0.9</v>
      </c>
      <c r="AM87" s="1260">
        <f>SUM('한양도성타임머신 WBS'!$AD$86,'한양도성타임머신 WBS'!$AF$86,'한양도성타임머신 WBS'!$AH$86,'한양도성타임머신 WBS'!$AJ$86,'한양도성타임머신 WBS'!$AL$86,'한양도성타임머신 WBS'!$AN$86,'한양도성타임머신 WBS'!$AP$86,'한양도성타임머신 WBS'!$AR$86,'한양도성타임머신 WBS'!$AT$86,'한양도성타임머신 WBS'!$AV$86)/SUM('한양도성타임머신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0.5</v>
      </c>
      <c r="AN87" s="1259">
        <f>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1</v>
      </c>
      <c r="AO87" s="1260">
        <f>SUM('한양도성타임머신 WBS'!$AD$86,'한양도성타임머신 WBS'!$AF$86,'한양도성타임머신 WBS'!$AH$86,'한양도성타임머신 WBS'!$AJ$86,'한양도성타임머신 WBS'!$AL$86,'한양도성타임머신 WBS'!$AN$86,'한양도성타임머신 WBS'!$AP$86,'한양도성타임머신 WBS'!$AR$86,'한양도성타임머신 WBS'!$AT$86,'한양도성타임머신 WBS'!$AV$86,'한양도성타임머신 WBS'!$AX$86)/SUM('한양도성타임머신 WBS'!$AC$86,'한양도성타임머신 WBS'!$AE$86,'한양도성타임머신 WBS'!$AG$86,'한양도성타임머신 WBS'!$AI$86,'한양도성타임머신 WBS'!$AK$86,'한양도성타임머신 WBS'!$AM$86,'한양도성타임머신 WBS'!$AO$86,'한양도성타임머신 WBS'!$AQ$86,'한양도성타임머신 WBS'!$AS$86,'한양도성타임머신 WBS'!$AU$86,'한양도성타임머신 WBS'!$AW$86)</f>
        <v>0.5</v>
      </c>
      <c r="AP87" s="1261">
        <f>SUM(AN87)</f>
        <v>1</v>
      </c>
      <c r="AQ87" s="1309">
        <f>SUM(AO87)</f>
        <v>0.5</v>
      </c>
      <c r="AR87" s="1261">
        <f t="shared" ref="AR87:BG90" si="132">SUM(AP87)</f>
        <v>1</v>
      </c>
      <c r="AS87" s="1309">
        <f t="shared" si="132"/>
        <v>0.5</v>
      </c>
      <c r="AT87" s="1261">
        <f t="shared" si="132"/>
        <v>1</v>
      </c>
      <c r="AU87" s="1309">
        <f t="shared" si="132"/>
        <v>0.5</v>
      </c>
      <c r="AV87" s="1261">
        <f t="shared" si="132"/>
        <v>1</v>
      </c>
      <c r="AW87" s="1309">
        <f t="shared" si="132"/>
        <v>0.5</v>
      </c>
      <c r="AX87" s="1261">
        <f t="shared" si="132"/>
        <v>1</v>
      </c>
      <c r="AY87" s="1309">
        <f t="shared" si="132"/>
        <v>0.5</v>
      </c>
      <c r="AZ87" s="1261">
        <f t="shared" si="132"/>
        <v>1</v>
      </c>
      <c r="BA87" s="1309">
        <f t="shared" si="132"/>
        <v>0.5</v>
      </c>
      <c r="BB87" s="1261">
        <f t="shared" si="132"/>
        <v>1</v>
      </c>
      <c r="BC87" s="1309">
        <f t="shared" si="132"/>
        <v>0.5</v>
      </c>
      <c r="BD87" s="1261">
        <f t="shared" si="132"/>
        <v>1</v>
      </c>
      <c r="BE87" s="1309">
        <f t="shared" si="132"/>
        <v>0.5</v>
      </c>
      <c r="BF87" s="1261">
        <f t="shared" si="132"/>
        <v>1</v>
      </c>
      <c r="BG87" s="1309">
        <f t="shared" si="132"/>
        <v>0.5</v>
      </c>
      <c r="BH87" s="1261">
        <f t="shared" ref="BH87:BK90" si="133">SUM(BF87)</f>
        <v>1</v>
      </c>
      <c r="BI87" s="1309">
        <f t="shared" si="133"/>
        <v>0.5</v>
      </c>
      <c r="BJ87" s="1261">
        <f t="shared" si="133"/>
        <v>1</v>
      </c>
      <c r="BK87" s="1309">
        <f t="shared" si="133"/>
        <v>0.5</v>
      </c>
      <c r="BL87" s="1325"/>
      <c r="BM87" s="1326"/>
      <c r="BN87" s="1325"/>
      <c r="BO87" s="1326"/>
    </row>
    <row r="88" spans="1:67" ht="22" customHeight="1" x14ac:dyDescent="0.25">
      <c r="A88" s="1356"/>
      <c r="B88" s="1358"/>
      <c r="C88" s="1264"/>
      <c r="D88" s="1264" t="s">
        <v>173</v>
      </c>
      <c r="E88" s="1264" t="s">
        <v>53</v>
      </c>
      <c r="F88" s="1257"/>
      <c r="G88" s="1308"/>
      <c r="H88" s="1257"/>
      <c r="I88" s="1308"/>
      <c r="J88" s="1257"/>
      <c r="K88" s="1308"/>
      <c r="L88" s="1257"/>
      <c r="M88" s="1308"/>
      <c r="N88" s="1257"/>
      <c r="O88" s="1308"/>
      <c r="P88" s="1257"/>
      <c r="Q88" s="1308"/>
      <c r="R88" s="1257"/>
      <c r="S88" s="1308"/>
      <c r="T88" s="1257"/>
      <c r="U88" s="1308"/>
      <c r="V88" s="1259">
        <f>SUM('한양도성타임머신 WBS'!$AE$87)/SUM('한양도성타임머신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0.10000000000000002</v>
      </c>
      <c r="W88" s="1260">
        <f>SUM('한양도성타임머신 WBS'!$AF$87)/SUM('한양도성타임머신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0.10000000000000002</v>
      </c>
      <c r="X88" s="1259">
        <f>SUM('한양도성타임머신 WBS'!$AE$87,'한양도성타임머신 WBS'!$AG$87)/SUM('한양도성타임머신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0.20000000000000004</v>
      </c>
      <c r="Y88" s="1260">
        <f>SUM('한양도성타임머신 WBS'!$AF$87,'한양도성타임머신 WBS'!$AH$87)/SUM('한양도성타임머신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0.20000000000000004</v>
      </c>
      <c r="Z88" s="1259">
        <f>SUM('한양도성타임머신 WBS'!$AE$87,'한양도성타임머신 WBS'!$AG$87,'한양도성타임머신 WBS'!$AI$87)/SUM('한양도성타임머신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0.3000000000000001</v>
      </c>
      <c r="AA88" s="1260">
        <f>SUM('한양도성타임머신 WBS'!$AF$87,'한양도성타임머신 WBS'!$AH$87,'한양도성타임머신 WBS'!$AJ$87)/SUM('한양도성타임머신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0.3000000000000001</v>
      </c>
      <c r="AB88" s="1259">
        <f>SUM('한양도성타임머신 WBS'!$AE$87,'한양도성타임머신 WBS'!$AG$87,'한양도성타임머신 WBS'!$AI$87,'한양도성타임머신 WBS'!$AK$87)/SUM('한양도성타임머신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0.40000000000000008</v>
      </c>
      <c r="AC88" s="1260">
        <f>SUM('한양도성타임머신 WBS'!$AF$87,'한양도성타임머신 WBS'!$AH$87,'한양도성타임머신 WBS'!$AJ$87,'한양도성타임머신 WBS'!$AL$87)/SUM('한양도성타임머신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0.40000000000000008</v>
      </c>
      <c r="AD88" s="1259">
        <f>SUM('한양도성타임머신 WBS'!$AE$87,'한양도성타임머신 WBS'!$AG$87,'한양도성타임머신 WBS'!$AI$87,'한양도성타임머신 WBS'!$AK$87,'한양도성타임머신 WBS'!$AM$87)/SUM('한양도성타임머신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0.5</v>
      </c>
      <c r="AE88" s="1260">
        <f>SUM('한양도성타임머신 WBS'!$AF$87,'한양도성타임머신 WBS'!$AH$87,'한양도성타임머신 WBS'!$AJ$87,'한양도성타임머신 WBS'!$AL$87,'한양도성타임머신 WBS'!$AN$87)/SUM('한양도성타임머신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0.5</v>
      </c>
      <c r="AF88" s="1259">
        <f>SUM('한양도성타임머신 WBS'!$AE$87,'한양도성타임머신 WBS'!$AG$87,'한양도성타임머신 WBS'!$AI$87,'한양도성타임머신 WBS'!$AK$87,'한양도성타임머신 WBS'!$AM$87,'한양도성타임머신 WBS'!$AO$87)/SUM('한양도성타임머신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0.60000000000000009</v>
      </c>
      <c r="AG88" s="1260">
        <f>SUM('한양도성타임머신 WBS'!$AF$87,'한양도성타임머신 WBS'!$AH$87,'한양도성타임머신 WBS'!$AJ$87,'한양도성타임머신 WBS'!$AL$87,'한양도성타임머신 WBS'!$AN$87,'한양도성타임머신 WBS'!$AP$87)/SUM('한양도성타임머신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0.5</v>
      </c>
      <c r="AH88" s="1259">
        <f>SUM('한양도성타임머신 WBS'!$AE$87,'한양도성타임머신 WBS'!$AG$87,'한양도성타임머신 WBS'!$AI$87,'한양도성타임머신 WBS'!$AK$87,'한양도성타임머신 WBS'!$AM$87,'한양도성타임머신 WBS'!$AO$87,'한양도성타임머신 WBS'!$AQ$87)/SUM('한양도성타임머신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0.70000000000000007</v>
      </c>
      <c r="AI88" s="1260">
        <f>SUM('한양도성타임머신 WBS'!$AF$87,'한양도성타임머신 WBS'!$AH$87,'한양도성타임머신 WBS'!$AJ$87,'한양도성타임머신 WBS'!$AL$87,'한양도성타임머신 WBS'!$AN$87,'한양도성타임머신 WBS'!$AP$87,'한양도성타임머신 WBS'!$AR$87)/SUM('한양도성타임머신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0.5</v>
      </c>
      <c r="AJ88" s="1259">
        <f>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0.8</v>
      </c>
      <c r="AK88" s="1260">
        <f>SUM('한양도성타임머신 WBS'!$AF$87,'한양도성타임머신 WBS'!$AH$87,'한양도성타임머신 WBS'!$AJ$87,'한양도성타임머신 WBS'!$AL$87,'한양도성타임머신 WBS'!$AN$87,'한양도성타임머신 WBS'!$AP$87,'한양도성타임머신 WBS'!$AR$87,'한양도성타임머신 WBS'!$AT$87)/SUM('한양도성타임머신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0.5</v>
      </c>
      <c r="AL88" s="1259">
        <f>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0.9</v>
      </c>
      <c r="AM88" s="1260">
        <f>SUM('한양도성타임머신 WBS'!$AF$87,'한양도성타임머신 WBS'!$AH$87,'한양도성타임머신 WBS'!$AJ$87,'한양도성타임머신 WBS'!$AL$87,'한양도성타임머신 WBS'!$AN$87,'한양도성타임머신 WBS'!$AP$87,'한양도성타임머신 WBS'!$AR$87,'한양도성타임머신 WBS'!$AT$87,'한양도성타임머신 WBS'!$AV$87)/SUM('한양도성타임머신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0.5</v>
      </c>
      <c r="AN88" s="1259">
        <f>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WBS'!$AW$87)/SUM('한양도성타임머신 WBS'!$AE$87,'한양도성타임머신 WBS'!$AG$87,'한양도성타임머신 WBS'!$AI$87,'한양도성타임머신 WBS'!$AK$87,'한양도성타임머신 WBS'!$AM$87,'한양도성타임머신 WBS'!$AO$87,'한양도성타임머신 WBS'!$AQ$87,'한양도성타임머신 WBS'!$AS$87,'한양도성타임머신 WBS'!$AU$87,'한양도성타임머신 WBS'!$AW$87)</f>
        <v>1</v>
      </c>
      <c r="AO88" s="1260">
        <f>SUM('한양도성타임머신 WBS'!$AF$87,'한양도성타임머신 WBS'!$AH$87,'한양도성타임머신 WBS'!$AJ$87,'한양도성타임머신 WBS'!$AL$87,'한양도성타임머신 WBS'!$AN$87,'한양도성타임머신 WBS'!$AP$87,'한양도성타임머신 WBS'!$AR$87,'한양도성타임머신 WBS'!$AT$87,'한양도성타임머신 WBS'!$AV$87,'한양도성타임머신 WBS'!$AX$87)</f>
        <v>0.5</v>
      </c>
      <c r="AP88" s="1261">
        <f>SUM(AN88)</f>
        <v>1</v>
      </c>
      <c r="AQ88" s="1309">
        <f>SUM(AO88)</f>
        <v>0.5</v>
      </c>
      <c r="AR88" s="1261">
        <f t="shared" si="132"/>
        <v>1</v>
      </c>
      <c r="AS88" s="1309">
        <f t="shared" si="132"/>
        <v>0.5</v>
      </c>
      <c r="AT88" s="1261">
        <f t="shared" si="132"/>
        <v>1</v>
      </c>
      <c r="AU88" s="1309">
        <f t="shared" si="132"/>
        <v>0.5</v>
      </c>
      <c r="AV88" s="1261">
        <f t="shared" si="132"/>
        <v>1</v>
      </c>
      <c r="AW88" s="1309">
        <f t="shared" si="132"/>
        <v>0.5</v>
      </c>
      <c r="AX88" s="1261">
        <f t="shared" si="132"/>
        <v>1</v>
      </c>
      <c r="AY88" s="1309">
        <f t="shared" si="132"/>
        <v>0.5</v>
      </c>
      <c r="AZ88" s="1261">
        <f t="shared" si="132"/>
        <v>1</v>
      </c>
      <c r="BA88" s="1309">
        <f t="shared" si="132"/>
        <v>0.5</v>
      </c>
      <c r="BB88" s="1261">
        <f t="shared" si="132"/>
        <v>1</v>
      </c>
      <c r="BC88" s="1309">
        <f t="shared" si="132"/>
        <v>0.5</v>
      </c>
      <c r="BD88" s="1261">
        <f t="shared" si="132"/>
        <v>1</v>
      </c>
      <c r="BE88" s="1309">
        <f t="shared" si="132"/>
        <v>0.5</v>
      </c>
      <c r="BF88" s="1261">
        <f t="shared" si="132"/>
        <v>1</v>
      </c>
      <c r="BG88" s="1309">
        <f t="shared" si="132"/>
        <v>0.5</v>
      </c>
      <c r="BH88" s="1261">
        <f t="shared" si="133"/>
        <v>1</v>
      </c>
      <c r="BI88" s="1309">
        <f>SUM(BG88)</f>
        <v>0.5</v>
      </c>
      <c r="BJ88" s="1261">
        <f t="shared" si="133"/>
        <v>1</v>
      </c>
      <c r="BK88" s="1309">
        <f>SUM(BI88)</f>
        <v>0.5</v>
      </c>
      <c r="BL88" s="1257"/>
      <c r="BM88" s="1308"/>
      <c r="BN88" s="1257"/>
      <c r="BO88" s="1308"/>
    </row>
    <row r="89" spans="1:67" ht="22" customHeight="1" x14ac:dyDescent="0.25">
      <c r="A89" s="1356"/>
      <c r="B89" s="1358"/>
      <c r="C89" s="1264"/>
      <c r="D89" s="1264" t="s">
        <v>174</v>
      </c>
      <c r="E89" s="1264" t="s">
        <v>54</v>
      </c>
      <c r="F89" s="1257"/>
      <c r="G89" s="1308"/>
      <c r="H89" s="1257"/>
      <c r="I89" s="1308"/>
      <c r="J89" s="1257"/>
      <c r="K89" s="1308"/>
      <c r="L89" s="1257"/>
      <c r="M89" s="1308"/>
      <c r="N89" s="1257"/>
      <c r="O89" s="1308"/>
      <c r="P89" s="1257"/>
      <c r="Q89" s="1308"/>
      <c r="R89" s="1257"/>
      <c r="S89" s="1308"/>
      <c r="T89" s="1257"/>
      <c r="U89" s="1308"/>
      <c r="V89" s="1259">
        <f>SUM('한양도성타임머신 WBS'!$AE$88)/SUM('한양도성타임머신 WBS'!$AE$88,'한양도성타임머신 WBS'!$AG$88,'한양도성타임머신 WBS'!$AI$88)</f>
        <v>0.3</v>
      </c>
      <c r="W89" s="1260">
        <f>SUM('한양도성타임머신 WBS'!$AF$88)/SUM('한양도성타임머신 WBS'!$AE$88,'한양도성타임머신 WBS'!$AG$88,'한양도성타임머신 WBS'!$AI$88)</f>
        <v>0.3</v>
      </c>
      <c r="X89" s="1259">
        <f>SUM('한양도성타임머신 WBS'!$AE$88,'한양도성타임머신 WBS'!$AG$88)/SUM('한양도성타임머신 WBS'!$AE$88,'한양도성타임머신 WBS'!$AG$88,'한양도성타임머신 WBS'!$AI$88)</f>
        <v>0.6</v>
      </c>
      <c r="Y89" s="1260">
        <f>SUM('한양도성타임머신 WBS'!$AF$88,'한양도성타임머신 WBS'!$AH$88)/SUM('한양도성타임머신 WBS'!$AE$88,'한양도성타임머신 WBS'!$AG$88,'한양도성타임머신 WBS'!$AI$88)</f>
        <v>0.6</v>
      </c>
      <c r="Z89" s="1259">
        <f>SUM('한양도성타임머신 WBS'!$AE$88,'한양도성타임머신 WBS'!$AG$88,'한양도성타임머신 WBS'!$AI$88)/SUM('한양도성타임머신 WBS'!$AE$88,'한양도성타임머신 WBS'!$AG$88,'한양도성타임머신 WBS'!$AI$88)</f>
        <v>1</v>
      </c>
      <c r="AA89" s="1260">
        <f>SUM('한양도성타임머신 WBS'!$AF$88,'한양도성타임머신 WBS'!$AH$88,'한양도성타임머신 WBS'!$AJ$88)/SUM('한양도성타임머신 WBS'!$AE$88,'한양도성타임머신 WBS'!$AG$88,'한양도성타임머신 WBS'!$AI$88)</f>
        <v>1</v>
      </c>
      <c r="AB89" s="1261">
        <f>SUM(Z89)</f>
        <v>1</v>
      </c>
      <c r="AC89" s="1309">
        <f>SUM(AA89)</f>
        <v>1</v>
      </c>
      <c r="AD89" s="1261">
        <f t="shared" ref="AD89:AQ90" si="134">SUM(AB89)</f>
        <v>1</v>
      </c>
      <c r="AE89" s="1309">
        <f t="shared" si="134"/>
        <v>1</v>
      </c>
      <c r="AF89" s="1261">
        <f t="shared" si="134"/>
        <v>1</v>
      </c>
      <c r="AG89" s="1309">
        <f t="shared" si="134"/>
        <v>1</v>
      </c>
      <c r="AH89" s="1261">
        <f t="shared" si="134"/>
        <v>1</v>
      </c>
      <c r="AI89" s="1309">
        <f t="shared" si="134"/>
        <v>1</v>
      </c>
      <c r="AJ89" s="1261">
        <f t="shared" si="134"/>
        <v>1</v>
      </c>
      <c r="AK89" s="1309">
        <f t="shared" si="134"/>
        <v>1</v>
      </c>
      <c r="AL89" s="1261">
        <f t="shared" si="134"/>
        <v>1</v>
      </c>
      <c r="AM89" s="1309">
        <f t="shared" si="134"/>
        <v>1</v>
      </c>
      <c r="AN89" s="1261">
        <f t="shared" si="134"/>
        <v>1</v>
      </c>
      <c r="AO89" s="1309">
        <f t="shared" si="134"/>
        <v>1</v>
      </c>
      <c r="AP89" s="1261">
        <f t="shared" si="134"/>
        <v>1</v>
      </c>
      <c r="AQ89" s="1309">
        <f t="shared" si="134"/>
        <v>1</v>
      </c>
      <c r="AR89" s="1261">
        <f t="shared" si="132"/>
        <v>1</v>
      </c>
      <c r="AS89" s="1309">
        <f t="shared" si="132"/>
        <v>1</v>
      </c>
      <c r="AT89" s="1261">
        <f t="shared" si="132"/>
        <v>1</v>
      </c>
      <c r="AU89" s="1309">
        <f t="shared" si="132"/>
        <v>1</v>
      </c>
      <c r="AV89" s="1261">
        <f t="shared" si="132"/>
        <v>1</v>
      </c>
      <c r="AW89" s="1309">
        <f t="shared" si="132"/>
        <v>1</v>
      </c>
      <c r="AX89" s="1261">
        <f t="shared" si="132"/>
        <v>1</v>
      </c>
      <c r="AY89" s="1309">
        <f t="shared" si="132"/>
        <v>1</v>
      </c>
      <c r="AZ89" s="1261">
        <f t="shared" si="132"/>
        <v>1</v>
      </c>
      <c r="BA89" s="1309">
        <f t="shared" si="132"/>
        <v>1</v>
      </c>
      <c r="BB89" s="1261">
        <f t="shared" si="132"/>
        <v>1</v>
      </c>
      <c r="BC89" s="1309">
        <f t="shared" si="132"/>
        <v>1</v>
      </c>
      <c r="BD89" s="1261">
        <f t="shared" si="132"/>
        <v>1</v>
      </c>
      <c r="BE89" s="1309">
        <f t="shared" si="132"/>
        <v>1</v>
      </c>
      <c r="BF89" s="1261">
        <f t="shared" si="132"/>
        <v>1</v>
      </c>
      <c r="BG89" s="1309">
        <f t="shared" si="132"/>
        <v>1</v>
      </c>
      <c r="BH89" s="1261">
        <f t="shared" si="133"/>
        <v>1</v>
      </c>
      <c r="BI89" s="1309">
        <f t="shared" si="133"/>
        <v>1</v>
      </c>
      <c r="BJ89" s="1261">
        <f t="shared" si="133"/>
        <v>1</v>
      </c>
      <c r="BK89" s="1309">
        <f t="shared" si="133"/>
        <v>1</v>
      </c>
      <c r="BL89" s="1257"/>
      <c r="BM89" s="1308"/>
      <c r="BN89" s="1257"/>
      <c r="BO89" s="1308"/>
    </row>
    <row r="90" spans="1:67" ht="22" customHeight="1" x14ac:dyDescent="0.25">
      <c r="A90" s="1356"/>
      <c r="B90" s="1358"/>
      <c r="C90" s="1264"/>
      <c r="D90" s="1264" t="s">
        <v>175</v>
      </c>
      <c r="E90" s="1264" t="s">
        <v>48</v>
      </c>
      <c r="F90" s="1257"/>
      <c r="G90" s="1308"/>
      <c r="H90" s="1257"/>
      <c r="I90" s="1308"/>
      <c r="J90" s="1257"/>
      <c r="K90" s="1308"/>
      <c r="L90" s="1257"/>
      <c r="M90" s="1308"/>
      <c r="N90" s="1257"/>
      <c r="O90" s="1308"/>
      <c r="P90" s="1257"/>
      <c r="Q90" s="1308"/>
      <c r="R90" s="1257"/>
      <c r="S90" s="1308"/>
      <c r="T90" s="1257"/>
      <c r="U90" s="1308"/>
      <c r="V90" s="1259">
        <f>SUM('한양도성타임머신 WBS'!$AE$89)/SUM('한양도성타임머신 WBS'!$AE$89,'한양도성타임머신 WBS'!$AG$89,'한양도성타임머신 WBS'!$AI$89)</f>
        <v>0.3</v>
      </c>
      <c r="W90" s="1260">
        <f>SUM('한양도성타임머신 WBS'!$AF$89)/SUM('한양도성타임머신 WBS'!$AE$89,'한양도성타임머신 WBS'!$AG$89,'한양도성타임머신 WBS'!$AI$89)</f>
        <v>0.3</v>
      </c>
      <c r="X90" s="1259">
        <f>SUM('한양도성타임머신 WBS'!$AE$89,'한양도성타임머신 WBS'!$AG$89)/SUM('한양도성타임머신 WBS'!$AE$89,'한양도성타임머신 WBS'!$AG$89,'한양도성타임머신 WBS'!$AI$89)</f>
        <v>0.6</v>
      </c>
      <c r="Y90" s="1260">
        <f>SUM('한양도성타임머신 WBS'!$AF$89,'한양도성타임머신 WBS'!$AH$89)/SUM('한양도성타임머신 WBS'!$AE$89,'한양도성타임머신 WBS'!$AG$89,'한양도성타임머신 WBS'!$AI$89)</f>
        <v>0.6</v>
      </c>
      <c r="Z90" s="1259">
        <f>SUM('한양도성타임머신 WBS'!$AE$89,'한양도성타임머신 WBS'!$AG$89,'한양도성타임머신 WBS'!$AI$89)/SUM('한양도성타임머신 WBS'!$AE$89,'한양도성타임머신 WBS'!$AG$89,'한양도성타임머신 WBS'!$AI$89)</f>
        <v>1</v>
      </c>
      <c r="AA90" s="1260">
        <f>SUM('한양도성타임머신 WBS'!$AF$89,'한양도성타임머신 WBS'!$AH$89,'한양도성타임머신 WBS'!$AJ$89)/SUM('한양도성타임머신 WBS'!$AE$89,'한양도성타임머신 WBS'!$AG$89,'한양도성타임머신 WBS'!$AI$89)</f>
        <v>1</v>
      </c>
      <c r="AB90" s="1261">
        <f>SUM(Z90)</f>
        <v>1</v>
      </c>
      <c r="AC90" s="1309">
        <f>SUM(AA90)</f>
        <v>1</v>
      </c>
      <c r="AD90" s="1261">
        <f t="shared" si="134"/>
        <v>1</v>
      </c>
      <c r="AE90" s="1309">
        <f t="shared" si="134"/>
        <v>1</v>
      </c>
      <c r="AF90" s="1261">
        <f t="shared" si="134"/>
        <v>1</v>
      </c>
      <c r="AG90" s="1309">
        <f t="shared" si="134"/>
        <v>1</v>
      </c>
      <c r="AH90" s="1261">
        <f t="shared" si="134"/>
        <v>1</v>
      </c>
      <c r="AI90" s="1309">
        <f t="shared" si="134"/>
        <v>1</v>
      </c>
      <c r="AJ90" s="1261">
        <f t="shared" si="134"/>
        <v>1</v>
      </c>
      <c r="AK90" s="1309">
        <f t="shared" si="134"/>
        <v>1</v>
      </c>
      <c r="AL90" s="1261">
        <f t="shared" si="134"/>
        <v>1</v>
      </c>
      <c r="AM90" s="1309">
        <f t="shared" si="134"/>
        <v>1</v>
      </c>
      <c r="AN90" s="1261">
        <f t="shared" si="134"/>
        <v>1</v>
      </c>
      <c r="AO90" s="1309">
        <f t="shared" si="134"/>
        <v>1</v>
      </c>
      <c r="AP90" s="1261">
        <f t="shared" si="134"/>
        <v>1</v>
      </c>
      <c r="AQ90" s="1309">
        <f t="shared" si="134"/>
        <v>1</v>
      </c>
      <c r="AR90" s="1261">
        <f t="shared" si="132"/>
        <v>1</v>
      </c>
      <c r="AS90" s="1309">
        <f t="shared" si="132"/>
        <v>1</v>
      </c>
      <c r="AT90" s="1261">
        <f t="shared" si="132"/>
        <v>1</v>
      </c>
      <c r="AU90" s="1309">
        <f t="shared" si="132"/>
        <v>1</v>
      </c>
      <c r="AV90" s="1261">
        <f t="shared" si="132"/>
        <v>1</v>
      </c>
      <c r="AW90" s="1309">
        <f t="shared" si="132"/>
        <v>1</v>
      </c>
      <c r="AX90" s="1261">
        <f t="shared" si="132"/>
        <v>1</v>
      </c>
      <c r="AY90" s="1309">
        <f t="shared" si="132"/>
        <v>1</v>
      </c>
      <c r="AZ90" s="1261">
        <f t="shared" si="132"/>
        <v>1</v>
      </c>
      <c r="BA90" s="1309">
        <f t="shared" si="132"/>
        <v>1</v>
      </c>
      <c r="BB90" s="1261">
        <f t="shared" si="132"/>
        <v>1</v>
      </c>
      <c r="BC90" s="1309">
        <f t="shared" si="132"/>
        <v>1</v>
      </c>
      <c r="BD90" s="1261">
        <f t="shared" si="132"/>
        <v>1</v>
      </c>
      <c r="BE90" s="1309">
        <f t="shared" si="132"/>
        <v>1</v>
      </c>
      <c r="BF90" s="1261">
        <f t="shared" si="132"/>
        <v>1</v>
      </c>
      <c r="BG90" s="1309">
        <f t="shared" si="132"/>
        <v>1</v>
      </c>
      <c r="BH90" s="1261">
        <f t="shared" si="133"/>
        <v>1</v>
      </c>
      <c r="BI90" s="1309">
        <f t="shared" si="133"/>
        <v>1</v>
      </c>
      <c r="BJ90" s="1261">
        <f t="shared" si="133"/>
        <v>1</v>
      </c>
      <c r="BK90" s="1309">
        <f t="shared" si="133"/>
        <v>1</v>
      </c>
      <c r="BL90" s="1257"/>
      <c r="BM90" s="1308"/>
      <c r="BN90" s="1257"/>
      <c r="BO90" s="1308"/>
    </row>
    <row r="91" spans="1:67" ht="22" customHeight="1" x14ac:dyDescent="0.25">
      <c r="A91" s="1356"/>
      <c r="B91" s="1357"/>
      <c r="C91" s="1305" t="s">
        <v>176</v>
      </c>
      <c r="D91" s="1305" t="s">
        <v>49</v>
      </c>
      <c r="E91" s="1305"/>
      <c r="F91" s="1306">
        <f>SUM(F92:F97)/6</f>
        <v>0</v>
      </c>
      <c r="G91" s="1307">
        <f>SUM(G92:G97)/6</f>
        <v>0</v>
      </c>
      <c r="H91" s="1306">
        <f t="shared" ref="H91:AK91" si="135">SUM(H92:H97)/6</f>
        <v>0</v>
      </c>
      <c r="I91" s="1307">
        <f t="shared" si="135"/>
        <v>0</v>
      </c>
      <c r="J91" s="1306">
        <f t="shared" si="135"/>
        <v>0</v>
      </c>
      <c r="K91" s="1307">
        <f t="shared" si="135"/>
        <v>0</v>
      </c>
      <c r="L91" s="1306">
        <f t="shared" si="135"/>
        <v>0</v>
      </c>
      <c r="M91" s="1307">
        <f t="shared" si="135"/>
        <v>0</v>
      </c>
      <c r="N91" s="1306">
        <f t="shared" si="135"/>
        <v>0</v>
      </c>
      <c r="O91" s="1307">
        <f t="shared" si="135"/>
        <v>0</v>
      </c>
      <c r="P91" s="1306">
        <f t="shared" si="135"/>
        <v>0</v>
      </c>
      <c r="Q91" s="1307">
        <f t="shared" si="135"/>
        <v>0</v>
      </c>
      <c r="R91" s="1306">
        <f t="shared" si="135"/>
        <v>0</v>
      </c>
      <c r="S91" s="1307">
        <f t="shared" si="135"/>
        <v>0</v>
      </c>
      <c r="T91" s="1306">
        <f t="shared" si="135"/>
        <v>0</v>
      </c>
      <c r="U91" s="1307">
        <f t="shared" si="135"/>
        <v>0</v>
      </c>
      <c r="V91" s="1306">
        <f t="shared" si="135"/>
        <v>0</v>
      </c>
      <c r="W91" s="1307">
        <f t="shared" si="135"/>
        <v>0</v>
      </c>
      <c r="X91" s="1306">
        <f t="shared" si="135"/>
        <v>1.6666666666666666E-2</v>
      </c>
      <c r="Y91" s="1307">
        <f t="shared" si="135"/>
        <v>0</v>
      </c>
      <c r="Z91" s="1306">
        <f t="shared" si="135"/>
        <v>5.8333333333333327E-2</v>
      </c>
      <c r="AA91" s="1307">
        <f t="shared" si="135"/>
        <v>0</v>
      </c>
      <c r="AB91" s="1306">
        <f t="shared" si="135"/>
        <v>0.11</v>
      </c>
      <c r="AC91" s="1307">
        <f t="shared" si="135"/>
        <v>3.3333333333333333E-2</v>
      </c>
      <c r="AD91" s="1306">
        <f t="shared" si="135"/>
        <v>0.17500000000000002</v>
      </c>
      <c r="AE91" s="1307">
        <f t="shared" si="135"/>
        <v>6.6666666666666666E-2</v>
      </c>
      <c r="AF91" s="1306">
        <f t="shared" si="135"/>
        <v>0.25333333333333335</v>
      </c>
      <c r="AG91" s="1307">
        <f t="shared" si="135"/>
        <v>6.6666666666666666E-2</v>
      </c>
      <c r="AH91" s="1306">
        <f t="shared" si="135"/>
        <v>0.32500000000000001</v>
      </c>
      <c r="AI91" s="1307">
        <f t="shared" si="135"/>
        <v>6.6666666666666666E-2</v>
      </c>
      <c r="AJ91" s="1306">
        <f t="shared" si="135"/>
        <v>0.40333333333333338</v>
      </c>
      <c r="AK91" s="1307">
        <f t="shared" si="135"/>
        <v>6.6666666666666666E-2</v>
      </c>
      <c r="AL91" s="1306">
        <f>SUM(AL92:AL97)/6</f>
        <v>0.45666666666666655</v>
      </c>
      <c r="AM91" s="1307">
        <f t="shared" ref="AM91:BE91" si="136">SUM(AM92:AM97)/6</f>
        <v>6.6666666666666666E-2</v>
      </c>
      <c r="AN91" s="1306">
        <f t="shared" si="136"/>
        <v>0.51666666666666661</v>
      </c>
      <c r="AO91" s="1307">
        <f t="shared" si="136"/>
        <v>6.6666666666666666E-2</v>
      </c>
      <c r="AP91" s="1306">
        <f t="shared" si="136"/>
        <v>0.57666666666666666</v>
      </c>
      <c r="AQ91" s="1307">
        <f t="shared" si="136"/>
        <v>6.6666666666666666E-2</v>
      </c>
      <c r="AR91" s="1306">
        <f t="shared" si="136"/>
        <v>0.63666666666666671</v>
      </c>
      <c r="AS91" s="1307">
        <f t="shared" si="136"/>
        <v>6.6666666666666666E-2</v>
      </c>
      <c r="AT91" s="1306">
        <f t="shared" si="136"/>
        <v>0.70000000000000007</v>
      </c>
      <c r="AU91" s="1307">
        <f t="shared" si="136"/>
        <v>6.6666666666666666E-2</v>
      </c>
      <c r="AV91" s="1306">
        <f t="shared" si="136"/>
        <v>0.77500000000000002</v>
      </c>
      <c r="AW91" s="1307">
        <f t="shared" si="136"/>
        <v>6.6666666666666666E-2</v>
      </c>
      <c r="AX91" s="1306">
        <f t="shared" si="136"/>
        <v>0.85</v>
      </c>
      <c r="AY91" s="1307">
        <f t="shared" si="136"/>
        <v>6.6666666666666666E-2</v>
      </c>
      <c r="AZ91" s="1306">
        <f t="shared" si="136"/>
        <v>0.92499999999999993</v>
      </c>
      <c r="BA91" s="1307">
        <f t="shared" si="136"/>
        <v>6.6666666666666666E-2</v>
      </c>
      <c r="BB91" s="1306">
        <f t="shared" si="136"/>
        <v>1</v>
      </c>
      <c r="BC91" s="1307">
        <f t="shared" si="136"/>
        <v>6.6666666666666666E-2</v>
      </c>
      <c r="BD91" s="1306">
        <f t="shared" si="136"/>
        <v>1</v>
      </c>
      <c r="BE91" s="1307">
        <f t="shared" si="136"/>
        <v>6.6666666666666666E-2</v>
      </c>
      <c r="BF91" s="1306">
        <f>SUM(BF92:BF97)/6</f>
        <v>1</v>
      </c>
      <c r="BG91" s="1307">
        <f t="shared" ref="BG91:BO91" si="137">SUM(BG92:BG97)/6</f>
        <v>6.6666666666666666E-2</v>
      </c>
      <c r="BH91" s="1306">
        <f t="shared" si="137"/>
        <v>1</v>
      </c>
      <c r="BI91" s="1307">
        <f t="shared" si="137"/>
        <v>6.6666666666666666E-2</v>
      </c>
      <c r="BJ91" s="1306">
        <f t="shared" si="137"/>
        <v>1</v>
      </c>
      <c r="BK91" s="1307">
        <f t="shared" si="137"/>
        <v>6.6666666666666666E-2</v>
      </c>
      <c r="BL91" s="1306">
        <f t="shared" si="137"/>
        <v>0</v>
      </c>
      <c r="BM91" s="1307">
        <f t="shared" si="137"/>
        <v>0</v>
      </c>
      <c r="BN91" s="1306">
        <f t="shared" si="137"/>
        <v>0</v>
      </c>
      <c r="BO91" s="1307">
        <f t="shared" si="137"/>
        <v>0</v>
      </c>
    </row>
    <row r="92" spans="1:67" ht="22" customHeight="1" x14ac:dyDescent="0.25">
      <c r="A92" s="1356"/>
      <c r="B92" s="1358"/>
      <c r="C92" s="1264"/>
      <c r="D92" s="1264" t="s">
        <v>177</v>
      </c>
      <c r="E92" s="1264" t="s">
        <v>56</v>
      </c>
      <c r="F92" s="1257"/>
      <c r="G92" s="1308"/>
      <c r="H92" s="1257"/>
      <c r="I92" s="1308"/>
      <c r="J92" s="1257"/>
      <c r="K92" s="1308"/>
      <c r="L92" s="1257"/>
      <c r="M92" s="1308"/>
      <c r="N92" s="1257"/>
      <c r="O92" s="1308"/>
      <c r="P92" s="1257"/>
      <c r="Q92" s="1308"/>
      <c r="R92" s="1257"/>
      <c r="S92" s="1308"/>
      <c r="T92" s="1257"/>
      <c r="U92" s="1308"/>
      <c r="V92" s="1257"/>
      <c r="W92" s="1308"/>
      <c r="X92" s="1259">
        <f>SUM('한양도성타임머신 WBS'!$AG$91)/SUM('한양도성타임머신 WBS'!$AG$91,'한양도성타임머신 WBS'!$AI$91,'한양도성타임머신 WBS'!$AK$91,'한양도성타임머신 WBS'!$AM$91,'한양도성타임머신 WBS'!$AO$91,'한양도성타임머신 WBS'!$AQ$91,'한양도성타임머신 WBS'!$AS$91)</f>
        <v>0.1</v>
      </c>
      <c r="Y92" s="1260">
        <f>SUM('한양도성타임머신 WBS'!$AH$91)/SUM('한양도성타임머신 WBS'!$AG$91,'한양도성타임머신 WBS'!$AI$91,'한양도성타임머신 WBS'!$AK$91,'한양도성타임머신 WBS'!$AM$91,'한양도성타임머신 WBS'!$AO$91,'한양도성타임머신 WBS'!$AQ$91,'한양도성타임머신 WBS'!$AS$91)</f>
        <v>0</v>
      </c>
      <c r="Z92" s="1259">
        <f>SUM('한양도성타임머신 WBS'!$AG$91,'한양도성타임머신 WBS'!$AI$91)/SUM('한양도성타임머신 WBS'!$AG$91,'한양도성타임머신 WBS'!$AI$91,'한양도성타임머신 WBS'!$AK$91,'한양도성타임머신 WBS'!$AM$91,'한양도성타임머신 WBS'!$AO$91,'한양도성타임머신 WBS'!$AQ$91,'한양도성타임머신 WBS'!$AS$91)</f>
        <v>0.25</v>
      </c>
      <c r="AA92" s="1260">
        <f>SUM('한양도성타임머신 WBS'!$AH$91,'한양도성타임머신 WBS'!$AJ$91)/SUM('한양도성타임머신 WBS'!$AG$91,'한양도성타임머신 WBS'!$AI$91,'한양도성타임머신 WBS'!$AK$91,'한양도성타임머신 WBS'!$AM$91,'한양도성타임머신 WBS'!$AO$91,'한양도성타임머신 WBS'!$AQ$91,'한양도성타임머신 WBS'!$AS$91)</f>
        <v>0</v>
      </c>
      <c r="AB92" s="1259">
        <f>SUM('한양도성타임머신 WBS'!$AG$91,'한양도성타임머신 WBS'!$AI$91,'한양도성타임머신 WBS'!$AK$91)/SUM('한양도성타임머신 WBS'!$AG$91,'한양도성타임머신 WBS'!$AI$91,'한양도성타임머신 WBS'!$AK$91,'한양도성타임머신 WBS'!$AM$91,'한양도성타임머신 WBS'!$AO$91,'한양도성타임머신 WBS'!$AQ$91,'한양도성타임머신 WBS'!$AS$91)</f>
        <v>0.4</v>
      </c>
      <c r="AC92" s="1260">
        <f>SUM('한양도성타임머신 WBS'!$AH$91,'한양도성타임머신 WBS'!$AJ$91,'한양도성타임머신 WBS'!$AL$91)/SUM('한양도성타임머신 WBS'!$AG$91,'한양도성타임머신 WBS'!$AI$91,'한양도성타임머신 WBS'!$AK$91,'한양도성타임머신 WBS'!$AM$91,'한양도성타임머신 WBS'!$AO$91,'한양도성타임머신 WBS'!$AQ$91,'한양도성타임머신 WBS'!$AS$91)</f>
        <v>0</v>
      </c>
      <c r="AD92" s="1259">
        <f>SUM('한양도성타임머신 WBS'!$AG$91,'한양도성타임머신 WBS'!$AI$91,'한양도성타임머신 WBS'!$AK$91,'한양도성타임머신 WBS'!$AM$91)/SUM('한양도성타임머신 WBS'!$AG$91,'한양도성타임머신 WBS'!$AI$91,'한양도성타임머신 WBS'!$AK$91,'한양도성타임머신 WBS'!$AM$91,'한양도성타임머신 WBS'!$AO$91,'한양도성타임머신 WBS'!$AQ$91,'한양도성타임머신 WBS'!$AS$91)</f>
        <v>0.55000000000000004</v>
      </c>
      <c r="AE92" s="1260">
        <f>SUM('한양도성타임머신 WBS'!$AH$91,'한양도성타임머신 WBS'!$AJ$91,'한양도성타임머신 WBS'!$AL$91,'한양도성타임머신 WBS'!$AN$91)/SUM('한양도성타임머신 WBS'!$AG$91,'한양도성타임머신 WBS'!$AI$91,'한양도성타임머신 WBS'!$AK$91,'한양도성타임머신 WBS'!$AM$91,'한양도성타임머신 WBS'!$AO$91,'한양도성타임머신 WBS'!$AQ$91,'한양도성타임머신 WBS'!$AS$91)</f>
        <v>0</v>
      </c>
      <c r="AF92" s="1259">
        <f>SUM('한양도성타임머신 WBS'!$AG$91,'한양도성타임머신 WBS'!$AI$91,'한양도성타임머신 WBS'!$AK$91,'한양도성타임머신 WBS'!$AM$91,'한양도성타임머신 WBS'!$AO$91)/SUM('한양도성타임머신 WBS'!$AG$91,'한양도성타임머신 WBS'!$AI$91,'한양도성타임머신 WBS'!$AK$91,'한양도성타임머신 WBS'!$AM$91,'한양도성타임머신 WBS'!$AO$91,'한양도성타임머신 WBS'!$AQ$91,'한양도성타임머신 WBS'!$AS$91)</f>
        <v>0.70000000000000007</v>
      </c>
      <c r="AG92" s="1260">
        <f>SUM('한양도성타임머신 WBS'!$AH$91,'한양도성타임머신 WBS'!$AJ$91,'한양도성타임머신 WBS'!$AL$91,'한양도성타임머신 WBS'!$AN$91,'한양도성타임머신 WBS'!$AP$91)/SUM('한양도성타임머신 WBS'!$AG$91,'한양도성타임머신 WBS'!$AI$91,'한양도성타임머신 WBS'!$AK$91,'한양도성타임머신 WBS'!$AM$91,'한양도성타임머신 WBS'!$AO$91,'한양도성타임머신 WBS'!$AQ$91,'한양도성타임머신 WBS'!$AS$91)</f>
        <v>0</v>
      </c>
      <c r="AH92" s="1259">
        <f>SUM('한양도성타임머신 WBS'!$AG$91,'한양도성타임머신 WBS'!$AI$91,'한양도성타임머신 WBS'!$AK$91,'한양도성타임머신 WBS'!$AM$91,'한양도성타임머신 WBS'!$AO$91,'한양도성타임머신 WBS'!$AQ$91)/SUM('한양도성타임머신 WBS'!$AG$91,'한양도성타임머신 WBS'!$AI$91,'한양도성타임머신 WBS'!$AK$91,'한양도성타임머신 WBS'!$AM$91,'한양도성타임머신 WBS'!$AO$91,'한양도성타임머신 WBS'!$AQ$91,'한양도성타임머신 WBS'!$AS$91)</f>
        <v>0.85000000000000009</v>
      </c>
      <c r="AI92" s="1260">
        <f>SUM('한양도성타임머신 WBS'!$AH$91,'한양도성타임머신 WBS'!$AJ$91,'한양도성타임머신 WBS'!$AL$91,'한양도성타임머신 WBS'!$AN$91,'한양도성타임머신 WBS'!$AP$91,'한양도성타임머신 WBS'!$AR$91)/SUM('한양도성타임머신 WBS'!$AG$91,'한양도성타임머신 WBS'!$AI$91,'한양도성타임머신 WBS'!$AK$91,'한양도성타임머신 WBS'!$AM$91,'한양도성타임머신 WBS'!$AO$91,'한양도성타임머신 WBS'!$AQ$91,'한양도성타임머신 WBS'!$AS$91)</f>
        <v>0</v>
      </c>
      <c r="AJ92" s="1259">
        <f>SUM('한양도성타임머신 WBS'!$AG$91,'한양도성타임머신 WBS'!$AI$91,'한양도성타임머신 WBS'!$AK$91,'한양도성타임머신 WBS'!$AM$91,'한양도성타임머신 WBS'!$AO$91,'한양도성타임머신 WBS'!$AQ$91,'한양도성타임머신 WBS'!$AS$91)/SUM('한양도성타임머신 WBS'!$AG$91,'한양도성타임머신 WBS'!$AI$91,'한양도성타임머신 WBS'!$AK$91,'한양도성타임머신 WBS'!$AM$91,'한양도성타임머신 WBS'!$AO$91,'한양도성타임머신 WBS'!$AQ$91,'한양도성타임머신 WBS'!$AS$91)</f>
        <v>1</v>
      </c>
      <c r="AK92" s="1260">
        <f>SUM('한양도성타임머신 WBS'!$AH$91,'한양도성타임머신 WBS'!$AJ$91,'한양도성타임머신 WBS'!$AL$91,'한양도성타임머신 WBS'!$AN$91,'한양도성타임머신 WBS'!$AP$91,'한양도성타임머신 WBS'!$AR$91,'한양도성타임머신 WBS'!$AT$91)/SUM('한양도성타임머신 WBS'!$AG$91,'한양도성타임머신 WBS'!$AI$91,'한양도성타임머신 WBS'!$AK$91,'한양도성타임머신 WBS'!$AM$91,'한양도성타임머신 WBS'!$AO$91,'한양도성타임머신 WBS'!$AQ$91,'한양도성타임머신 WBS'!$AS$91)</f>
        <v>0</v>
      </c>
      <c r="AL92" s="1261">
        <f>SUM(AJ92)</f>
        <v>1</v>
      </c>
      <c r="AM92" s="1309">
        <f>SUM(AK92)</f>
        <v>0</v>
      </c>
      <c r="AN92" s="1261">
        <f t="shared" ref="AN92:BC92" si="138">SUM(AL92)</f>
        <v>1</v>
      </c>
      <c r="AO92" s="1309">
        <f t="shared" si="138"/>
        <v>0</v>
      </c>
      <c r="AP92" s="1261">
        <f t="shared" si="138"/>
        <v>1</v>
      </c>
      <c r="AQ92" s="1309">
        <f t="shared" si="138"/>
        <v>0</v>
      </c>
      <c r="AR92" s="1261">
        <f t="shared" si="138"/>
        <v>1</v>
      </c>
      <c r="AS92" s="1309">
        <f t="shared" si="138"/>
        <v>0</v>
      </c>
      <c r="AT92" s="1261">
        <f t="shared" si="138"/>
        <v>1</v>
      </c>
      <c r="AU92" s="1309">
        <f t="shared" si="138"/>
        <v>0</v>
      </c>
      <c r="AV92" s="1261">
        <f t="shared" si="138"/>
        <v>1</v>
      </c>
      <c r="AW92" s="1309">
        <f t="shared" si="138"/>
        <v>0</v>
      </c>
      <c r="AX92" s="1261">
        <f t="shared" si="138"/>
        <v>1</v>
      </c>
      <c r="AY92" s="1309">
        <f t="shared" si="138"/>
        <v>0</v>
      </c>
      <c r="AZ92" s="1261">
        <f t="shared" si="138"/>
        <v>1</v>
      </c>
      <c r="BA92" s="1309">
        <f t="shared" si="138"/>
        <v>0</v>
      </c>
      <c r="BB92" s="1261">
        <f t="shared" si="138"/>
        <v>1</v>
      </c>
      <c r="BC92" s="1309">
        <f t="shared" si="138"/>
        <v>0</v>
      </c>
      <c r="BD92" s="1261">
        <f t="shared" ref="AV92:BK97" si="139">SUM(BB92)</f>
        <v>1</v>
      </c>
      <c r="BE92" s="1309">
        <f t="shared" si="139"/>
        <v>0</v>
      </c>
      <c r="BF92" s="1261">
        <f t="shared" si="139"/>
        <v>1</v>
      </c>
      <c r="BG92" s="1309">
        <f t="shared" si="139"/>
        <v>0</v>
      </c>
      <c r="BH92" s="1261">
        <f t="shared" si="139"/>
        <v>1</v>
      </c>
      <c r="BI92" s="1309">
        <f t="shared" si="139"/>
        <v>0</v>
      </c>
      <c r="BJ92" s="1261">
        <f t="shared" si="139"/>
        <v>1</v>
      </c>
      <c r="BK92" s="1309">
        <f t="shared" si="139"/>
        <v>0</v>
      </c>
      <c r="BL92" s="1257"/>
      <c r="BM92" s="1308"/>
      <c r="BN92" s="1257"/>
      <c r="BO92" s="1308"/>
    </row>
    <row r="93" spans="1:67" ht="22" customHeight="1" x14ac:dyDescent="0.25">
      <c r="A93" s="1356"/>
      <c r="B93" s="1358"/>
      <c r="C93" s="1264"/>
      <c r="D93" s="1264" t="s">
        <v>178</v>
      </c>
      <c r="E93" s="1264" t="s">
        <v>57</v>
      </c>
      <c r="F93" s="1257"/>
      <c r="G93" s="1308"/>
      <c r="H93" s="1257"/>
      <c r="I93" s="1308"/>
      <c r="J93" s="1257"/>
      <c r="K93" s="1308"/>
      <c r="L93" s="1257"/>
      <c r="M93" s="1308"/>
      <c r="N93" s="1257"/>
      <c r="O93" s="1308"/>
      <c r="P93" s="1257"/>
      <c r="Q93" s="1308"/>
      <c r="R93" s="1257"/>
      <c r="S93" s="1308"/>
      <c r="T93" s="1257"/>
      <c r="U93" s="1308"/>
      <c r="V93" s="1257"/>
      <c r="W93" s="1308"/>
      <c r="X93" s="1257"/>
      <c r="Y93" s="1308"/>
      <c r="Z93" s="1259">
        <f>SUM('한양도성타임머신 WBS'!$AI$92)/SUM('한양도성타임머신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0.05</v>
      </c>
      <c r="AA93" s="1260">
        <f>SUM('한양도성타임머신 WBS'!$AJ$92)/SUM('한양도성타임머신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</v>
      </c>
      <c r="AB93" s="1259">
        <f>SUM('한양도성타임머신 WBS'!$AI$92,'한양도성타임머신 WBS'!$AK$92)/SUM('한양도성타임머신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0.13</v>
      </c>
      <c r="AC93" s="1260">
        <f>SUM('한양도성타임머신 WBS'!$AJ$92,'한양도성타임머신 WBS'!$AL$92)/SUM('한양도성타임머신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0.1</v>
      </c>
      <c r="AD93" s="1259">
        <f>SUM('한양도성타임머신 WBS'!$AI$92,'한양도성타임머신 WBS'!$AK$92,'한양도성타임머신 WBS'!$AM$92)/SUM('한양도성타임머신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0.23</v>
      </c>
      <c r="AE93" s="1260">
        <f>SUM('한양도성타임머신 WBS'!$AJ$92,'한양도성타임머신 WBS'!$AL$92,'한양도성타임머신 WBS'!$AN$92)/SUM('한양도성타임머신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0.18</v>
      </c>
      <c r="AF93" s="1259">
        <f>SUM('한양도성타임머신 WBS'!$AI$92,'한양도성타임머신 WBS'!$AK$92,'한양도성타임머신 WBS'!$AM$92,'한양도성타임머신 WBS'!$AO$92)/SUM('한양도성타임머신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0.33</v>
      </c>
      <c r="AG93" s="1260">
        <f>SUM('한양도성타임머신 WBS'!$AJ$92,'한양도성타임머신 WBS'!$AL$92,'한양도성타임머신 WBS'!$AN$92,'한양도성타임머신 WBS'!$AP$92)/SUM('한양도성타임머신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0.18</v>
      </c>
      <c r="AH93" s="1259">
        <f>SUM('한양도성타임머신 WBS'!$AI$92,'한양도성타임머신 WBS'!$AK$92,'한양도성타임머신 WBS'!$AM$92,'한양도성타임머신 WBS'!$AO$92,'한양도성타임머신 WBS'!$AQ$92)/SUM('한양도성타임머신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0.41</v>
      </c>
      <c r="AI93" s="1260">
        <f>SUM('한양도성타임머신 WBS'!$AJ$92,'한양도성타임머신 WBS'!$AL$92,'한양도성타임머신 WBS'!$AN$92,'한양도성타임머신 WBS'!$AP$92,'한양도성타임머신 WBS'!$AR$92)/SUM('한양도성타임머신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0.18</v>
      </c>
      <c r="AJ93" s="1259">
        <f>SUM('한양도성타임머신 WBS'!$AI$92,'한양도성타임머신 WBS'!$AK$92,'한양도성타임머신 WBS'!$AM$92,'한양도성타임머신 WBS'!$AO$92,'한양도성타임머신 WBS'!$AQ$92,'한양도성타임머신 WBS'!$AS$92)/SUM('한양도성타임머신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0.51</v>
      </c>
      <c r="AK93" s="1260">
        <f>SUM('한양도성타임머신 WBS'!$AJ$92,'한양도성타임머신 WBS'!$AL$92,'한양도성타임머신 WBS'!$AN$92,'한양도성타임머신 WBS'!$AP$92,'한양도성타임머신 WBS'!$AR$92,'한양도성타임머신 WBS'!$AT$92)/SUM('한양도성타임머신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0.18</v>
      </c>
      <c r="AL93" s="1259">
        <f>SUM('한양도성타임머신 WBS'!$AI$92,'한양도성타임머신 WBS'!$AK$92,'한양도성타임머신 WBS'!$AM$92,'한양도성타임머신 WBS'!$AO$92,'한양도성타임머신 WBS'!$AQ$92,'한양도성타임머신 WBS'!$AS$92,'한양도성타임머신 WBS'!$AU$92)/SUM('한양도성타임머신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0.61</v>
      </c>
      <c r="AM93" s="1260">
        <f>SUM('한양도성타임머신 WBS'!$AJ$92,'한양도성타임머신 WBS'!$AL$92,'한양도성타임머신 WBS'!$AN$92,'한양도성타임머신 WBS'!$AP$92,'한양도성타임머신 WBS'!$AR$92,'한양도성타임머신 WBS'!$AT$92,'한양도성타임머신 WBS'!$AV$92)/SUM('한양도성타임머신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0.18</v>
      </c>
      <c r="AN93" s="1259">
        <f>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0.71</v>
      </c>
      <c r="AO93" s="1260">
        <f>SUM('한양도성타임머신 WBS'!$AJ$92,'한양도성타임머신 WBS'!$AL$92,'한양도성타임머신 WBS'!$AN$92,'한양도성타임머신 WBS'!$AP$92,'한양도성타임머신 WBS'!$AR$92,'한양도성타임머신 WBS'!$AT$92,'한양도성타임머신 WBS'!$AV$92,'한양도성타임머신 WBS'!$AX$92)/SUM('한양도성타임머신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0.18</v>
      </c>
      <c r="AP93" s="1259">
        <f>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0.81</v>
      </c>
      <c r="AQ93" s="1260">
        <f>SUM('한양도성타임머신 WBS'!$AJ$92,'한양도성타임머신 WBS'!$AL$92,'한양도성타임머신 WBS'!$AN$92,'한양도성타임머신 WBS'!$AP$92,'한양도성타임머신 WBS'!$AR$92,'한양도성타임머신 WBS'!$AT$92,'한양도성타임머신 WBS'!$AV$92,'한양도성타임머신 WBS'!$AX$92,'한양도성타임머신 WBS'!$AZ$92)/SUM('한양도성타임머신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0.18</v>
      </c>
      <c r="AR93" s="1259">
        <f>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0.91</v>
      </c>
      <c r="AS93" s="1260">
        <f>SUM('한양도성타임머신 WBS'!$AJ$92,'한양도성타임머신 WBS'!$AL$92,'한양도성타임머신 WBS'!$AN$92,'한양도성타임머신 WBS'!$AP$92,'한양도성타임머신 WBS'!$AR$92,'한양도성타임머신 WBS'!$AT$92,'한양도성타임머신 WBS'!$AV$92,'한양도성타임머신 WBS'!$AX$92,'한양도성타임머신 WBS'!$AZ$92,'한양도성타임머신 WBS'!$BB$92)/SUM('한양도성타임머신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0.18</v>
      </c>
      <c r="AT93" s="1259">
        <f>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1</v>
      </c>
      <c r="AU93" s="1260">
        <f>SUM('한양도성타임머신 WBS'!$AJ$92,'한양도성타임머신 WBS'!$AL$92,'한양도성타임머신 WBS'!$AN$92,'한양도성타임머신 WBS'!$AP$92,'한양도성타임머신 WBS'!$AR$92,'한양도성타임머신 WBS'!$AT$92,'한양도성타임머신 WBS'!$AV$92,'한양도성타임머신 WBS'!$AX$92,'한양도성타임머신 WBS'!$AZ$92,'한양도성타임머신 WBS'!$BB$92,'한양도성타임머신 WBS'!$BD$92)/SUM('한양도성타임머신 WBS'!$AI$92,'한양도성타임머신 WBS'!$AK$92,'한양도성타임머신 WBS'!$AM$92,'한양도성타임머신 WBS'!$AO$92,'한양도성타임머신 WBS'!$AQ$92,'한양도성타임머신 WBS'!$AS$92,'한양도성타임머신 WBS'!$AU$92,'한양도성타임머신 WBS'!$AW$92,'한양도성타임머신 WBS'!$AY$92,'한양도성타임머신 WBS'!$BA$92,'한양도성타임머신 WBS'!$BC$92)</f>
        <v>0.18</v>
      </c>
      <c r="AV93" s="1261">
        <f t="shared" si="139"/>
        <v>1</v>
      </c>
      <c r="AW93" s="1309">
        <f>SUM(AU93)</f>
        <v>0.18</v>
      </c>
      <c r="AX93" s="1261">
        <f t="shared" si="139"/>
        <v>1</v>
      </c>
      <c r="AY93" s="1309">
        <f t="shared" si="139"/>
        <v>0.18</v>
      </c>
      <c r="AZ93" s="1261">
        <f t="shared" si="139"/>
        <v>1</v>
      </c>
      <c r="BA93" s="1309">
        <f t="shared" si="139"/>
        <v>0.18</v>
      </c>
      <c r="BB93" s="1261">
        <f>SUM(AZ93)</f>
        <v>1</v>
      </c>
      <c r="BC93" s="1309">
        <f t="shared" si="139"/>
        <v>0.18</v>
      </c>
      <c r="BD93" s="1261">
        <f t="shared" si="139"/>
        <v>1</v>
      </c>
      <c r="BE93" s="1309">
        <f t="shared" si="139"/>
        <v>0.18</v>
      </c>
      <c r="BF93" s="1261">
        <f t="shared" si="139"/>
        <v>1</v>
      </c>
      <c r="BG93" s="1309">
        <f t="shared" si="139"/>
        <v>0.18</v>
      </c>
      <c r="BH93" s="1261">
        <f t="shared" si="139"/>
        <v>1</v>
      </c>
      <c r="BI93" s="1309">
        <f>SUM(BG93)</f>
        <v>0.18</v>
      </c>
      <c r="BJ93" s="1261">
        <f t="shared" si="139"/>
        <v>1</v>
      </c>
      <c r="BK93" s="1309">
        <f>SUM(BI93)</f>
        <v>0.18</v>
      </c>
      <c r="BL93" s="1257"/>
      <c r="BM93" s="1308"/>
      <c r="BN93" s="1257"/>
      <c r="BO93" s="1308"/>
    </row>
    <row r="94" spans="1:67" ht="22" customHeight="1" x14ac:dyDescent="0.25">
      <c r="A94" s="1356"/>
      <c r="B94" s="1358"/>
      <c r="C94" s="1264"/>
      <c r="D94" s="1264" t="s">
        <v>179</v>
      </c>
      <c r="E94" s="1264" t="s">
        <v>58</v>
      </c>
      <c r="F94" s="1257"/>
      <c r="G94" s="1308"/>
      <c r="H94" s="1257"/>
      <c r="I94" s="1308"/>
      <c r="J94" s="1257"/>
      <c r="K94" s="1308"/>
      <c r="L94" s="1257"/>
      <c r="M94" s="1308"/>
      <c r="N94" s="1257"/>
      <c r="O94" s="1308"/>
      <c r="P94" s="1257"/>
      <c r="Q94" s="1308"/>
      <c r="R94" s="1257"/>
      <c r="S94" s="1308"/>
      <c r="T94" s="1257"/>
      <c r="U94" s="1308"/>
      <c r="V94" s="1257"/>
      <c r="W94" s="1308"/>
      <c r="X94" s="1257"/>
      <c r="Y94" s="1308"/>
      <c r="Z94" s="1259">
        <f>SUM('한양도성타임머신 WBS'!$AI$93)/SUM('한양도성타임머신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0.05</v>
      </c>
      <c r="AA94" s="1260">
        <f>SUM('한양도성타임머신 WBS'!$AJ$93)/SUM('한양도성타임머신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</v>
      </c>
      <c r="AB94" s="1259">
        <f>SUM('한양도성타임머신 WBS'!$AI$93,'한양도성타임머신 WBS'!$AK$93)/SUM('한양도성타임머신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0.13</v>
      </c>
      <c r="AC94" s="1260">
        <f>SUM('한양도성타임머신 WBS'!$AJ$93,'한양도성타임머신 WBS'!$AL$93)/SUM('한양도성타임머신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0.1</v>
      </c>
      <c r="AD94" s="1259">
        <f>SUM('한양도성타임머신 WBS'!$AI$93,'한양도성타임머신 WBS'!$AK$93,'한양도성타임머신 WBS'!$AM$93)/SUM('한양도성타임머신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0.23</v>
      </c>
      <c r="AE94" s="1260">
        <f>SUM('한양도성타임머신 WBS'!$AJ$93,'한양도성타임머신 WBS'!$AL$93,'한양도성타임머신 WBS'!$AN$93)/SUM('한양도성타임머신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0.18</v>
      </c>
      <c r="AF94" s="1259">
        <f>SUM('한양도성타임머신 WBS'!$AI$93,'한양도성타임머신 WBS'!$AK$93,'한양도성타임머신 WBS'!$AM$93,'한양도성타임머신 WBS'!$AO$93)/SUM('한양도성타임머신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0.33</v>
      </c>
      <c r="AG94" s="1260">
        <f>SUM('한양도성타임머신 WBS'!$AJ$93,'한양도성타임머신 WBS'!$AL$93,'한양도성타임머신 WBS'!$AN$93,'한양도성타임머신 WBS'!$AP$93)/SUM('한양도성타임머신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0.18</v>
      </c>
      <c r="AH94" s="1259">
        <f>SUM('한양도성타임머신 WBS'!$AI$93,'한양도성타임머신 WBS'!$AK$93,'한양도성타임머신 WBS'!$AM$93,'한양도성타임머신 WBS'!$AO$93,'한양도성타임머신 WBS'!$AQ$93)/SUM('한양도성타임머신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0.41</v>
      </c>
      <c r="AI94" s="1260">
        <f>SUM('한양도성타임머신 WBS'!$AJ$93,'한양도성타임머신 WBS'!$AL$93,'한양도성타임머신 WBS'!$AN$93,'한양도성타임머신 WBS'!$AP$93,'한양도성타임머신 WBS'!$AR$93)/SUM('한양도성타임머신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0.18</v>
      </c>
      <c r="AJ94" s="1259">
        <f>SUM('한양도성타임머신 WBS'!$AI$93,'한양도성타임머신 WBS'!$AK$93,'한양도성타임머신 WBS'!$AM$93,'한양도성타임머신 WBS'!$AO$93,'한양도성타임머신 WBS'!$AQ$93,'한양도성타임머신 WBS'!$AS$93)/SUM('한양도성타임머신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0.51</v>
      </c>
      <c r="AK94" s="1260">
        <f>SUM('한양도성타임머신 WBS'!$AJ$93,'한양도성타임머신 WBS'!$AL$93,'한양도성타임머신 WBS'!$AN$93,'한양도성타임머신 WBS'!$AP$93,'한양도성타임머신 WBS'!$AR$93,'한양도성타임머신 WBS'!$AT$93)/SUM('한양도성타임머신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0.18</v>
      </c>
      <c r="AL94" s="1259">
        <f>SUM('한양도성타임머신 WBS'!$AI$93,'한양도성타임머신 WBS'!$AK$93,'한양도성타임머신 WBS'!$AM$93,'한양도성타임머신 WBS'!$AO$93,'한양도성타임머신 WBS'!$AQ$93,'한양도성타임머신 WBS'!$AS$93,'한양도성타임머신 WBS'!$AU$93)/SUM('한양도성타임머신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0.61</v>
      </c>
      <c r="AM94" s="1260">
        <f>SUM('한양도성타임머신 WBS'!$AJ$93,'한양도성타임머신 WBS'!$AL$93,'한양도성타임머신 WBS'!$AN$93,'한양도성타임머신 WBS'!$AP$93,'한양도성타임머신 WBS'!$AR$93,'한양도성타임머신 WBS'!$AT$93,'한양도성타임머신 WBS'!$AV$93)/SUM('한양도성타임머신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0.18</v>
      </c>
      <c r="AN94" s="1259">
        <f>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0.71</v>
      </c>
      <c r="AO94" s="1260">
        <f>SUM('한양도성타임머신 WBS'!$AJ$93,'한양도성타임머신 WBS'!$AL$93,'한양도성타임머신 WBS'!$AN$93,'한양도성타임머신 WBS'!$AP$93,'한양도성타임머신 WBS'!$AR$93,'한양도성타임머신 WBS'!$AT$93,'한양도성타임머신 WBS'!$AV$93,'한양도성타임머신 WBS'!$AX$93)/SUM('한양도성타임머신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0.18</v>
      </c>
      <c r="AP94" s="1259">
        <f>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0.81</v>
      </c>
      <c r="AQ94" s="1260">
        <f>SUM('한양도성타임머신 WBS'!$AJ$93,'한양도성타임머신 WBS'!$AL$93,'한양도성타임머신 WBS'!$AN$93,'한양도성타임머신 WBS'!$AP$93,'한양도성타임머신 WBS'!$AR$93,'한양도성타임머신 WBS'!$AT$93,'한양도성타임머신 WBS'!$AV$93,'한양도성타임머신 WBS'!$AX$93,'한양도성타임머신 WBS'!$AZ$93)/SUM('한양도성타임머신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0.18</v>
      </c>
      <c r="AR94" s="1259">
        <f>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0.91</v>
      </c>
      <c r="AS94" s="1260">
        <f>SUM('한양도성타임머신 WBS'!$AJ$93,'한양도성타임머신 WBS'!$AL$93,'한양도성타임머신 WBS'!$AN$93,'한양도성타임머신 WBS'!$AP$93,'한양도성타임머신 WBS'!$AR$93,'한양도성타임머신 WBS'!$AT$93,'한양도성타임머신 WBS'!$AV$93,'한양도성타임머신 WBS'!$AX$93,'한양도성타임머신 WBS'!$AZ$93,'한양도성타임머신 WBS'!$BB$93)/SUM('한양도성타임머신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0.18</v>
      </c>
      <c r="AT94" s="1259">
        <f>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1</v>
      </c>
      <c r="AU94" s="1260">
        <f>SUM('한양도성타임머신 WBS'!$AJ$93,'한양도성타임머신 WBS'!$AL$93,'한양도성타임머신 WBS'!$AN$93,'한양도성타임머신 WBS'!$AP$93,'한양도성타임머신 WBS'!$AR$93,'한양도성타임머신 WBS'!$AT$93,'한양도성타임머신 WBS'!$AV$93,'한양도성타임머신 WBS'!$AX$93,'한양도성타임머신 WBS'!$AZ$93,'한양도성타임머신 WBS'!$BB$93,'한양도성타임머신 WBS'!$BD$93)/SUM('한양도성타임머신 WBS'!$AI$93,'한양도성타임머신 WBS'!$AK$93,'한양도성타임머신 WBS'!$AM$93,'한양도성타임머신 WBS'!$AO$93,'한양도성타임머신 WBS'!$AQ$93,'한양도성타임머신 WBS'!$AS$93,'한양도성타임머신 WBS'!$AU$93,'한양도성타임머신 WBS'!$AW$93,'한양도성타임머신 WBS'!$AY$93,'한양도성타임머신 WBS'!$BA$93,'한양도성타임머신 WBS'!$BC$93)</f>
        <v>0.18</v>
      </c>
      <c r="AV94" s="1261">
        <f>SUM(AT94)</f>
        <v>1</v>
      </c>
      <c r="AW94" s="1309">
        <f>SUM(AU94)</f>
        <v>0.18</v>
      </c>
      <c r="AX94" s="1261">
        <f>SUM(AV94)</f>
        <v>1</v>
      </c>
      <c r="AY94" s="1309">
        <f>SUM(AW94)</f>
        <v>0.18</v>
      </c>
      <c r="AZ94" s="1261">
        <f>SUM(AX94)</f>
        <v>1</v>
      </c>
      <c r="BA94" s="1309">
        <f>SUM(AY94)</f>
        <v>0.18</v>
      </c>
      <c r="BB94" s="1261">
        <f>SUM(AZ94)</f>
        <v>1</v>
      </c>
      <c r="BC94" s="1309">
        <f t="shared" si="139"/>
        <v>0.18</v>
      </c>
      <c r="BD94" s="1261">
        <f t="shared" si="139"/>
        <v>1</v>
      </c>
      <c r="BE94" s="1309">
        <f t="shared" si="139"/>
        <v>0.18</v>
      </c>
      <c r="BF94" s="1261">
        <f t="shared" si="139"/>
        <v>1</v>
      </c>
      <c r="BG94" s="1309">
        <f>SUM(BE94)</f>
        <v>0.18</v>
      </c>
      <c r="BH94" s="1261">
        <f>SUM(BF94)</f>
        <v>1</v>
      </c>
      <c r="BI94" s="1309">
        <f>SUM(BG94)</f>
        <v>0.18</v>
      </c>
      <c r="BJ94" s="1261">
        <f>SUM(BH94)</f>
        <v>1</v>
      </c>
      <c r="BK94" s="1309">
        <f>SUM(BI94)</f>
        <v>0.18</v>
      </c>
      <c r="BL94" s="1257"/>
      <c r="BM94" s="1308"/>
      <c r="BN94" s="1257"/>
      <c r="BO94" s="1308"/>
    </row>
    <row r="95" spans="1:67" ht="22" customHeight="1" x14ac:dyDescent="0.25">
      <c r="A95" s="1356"/>
      <c r="B95" s="1358"/>
      <c r="C95" s="1264"/>
      <c r="D95" s="1264" t="s">
        <v>180</v>
      </c>
      <c r="E95" s="1264" t="s">
        <v>59</v>
      </c>
      <c r="F95" s="1257"/>
      <c r="G95" s="1308"/>
      <c r="H95" s="1257"/>
      <c r="I95" s="1308"/>
      <c r="J95" s="1257"/>
      <c r="K95" s="1308"/>
      <c r="L95" s="1257"/>
      <c r="M95" s="1308"/>
      <c r="N95" s="1257"/>
      <c r="O95" s="1308"/>
      <c r="P95" s="1257"/>
      <c r="Q95" s="1308"/>
      <c r="R95" s="1257"/>
      <c r="S95" s="1308"/>
      <c r="T95" s="1257"/>
      <c r="U95" s="1308"/>
      <c r="V95" s="1257"/>
      <c r="W95" s="1308"/>
      <c r="X95" s="1257"/>
      <c r="Y95" s="1308"/>
      <c r="Z95" s="1257"/>
      <c r="AA95" s="1308"/>
      <c r="AB95" s="1257"/>
      <c r="AC95" s="1308"/>
      <c r="AD95" s="1259">
        <f>SUM('한양도성타임머신 WBS'!$AM$94)/SUM('한양도성타임머신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0.02</v>
      </c>
      <c r="AE95" s="1260">
        <f>SUM('한양도성타임머신 WBS'!$AN$94)/SUM('한양도성타임머신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0.02</v>
      </c>
      <c r="AF95" s="1259">
        <f>SUM('한양도성타임머신 WBS'!$AM$94,'한양도성타임머신 WBS'!$AO$94)/SUM('한양도성타임머신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0.08</v>
      </c>
      <c r="AG95" s="1260">
        <f>SUM('한양도성타임머신 WBS'!$AN$94,'한양도성타임머신 WBS'!$AP$94)/SUM('한양도성타임머신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0.02</v>
      </c>
      <c r="AH95" s="1259">
        <f>SUM('한양도성타임머신 WBS'!$AM$94,'한양도성타임머신 WBS'!$AO$94,'한양도성타임머신 WBS'!$AQ$94)/SUM('한양도성타임머신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0.14000000000000001</v>
      </c>
      <c r="AI95" s="1260">
        <f>SUM('한양도성타임머신 WBS'!$AN$94,'한양도성타임머신 WBS'!$AP$94,'한양도성타임머신 WBS'!$AR$94)/SUM('한양도성타임머신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0.02</v>
      </c>
      <c r="AJ95" s="1259">
        <f>SUM('한양도성타임머신 WBS'!$AM$94,'한양도성타임머신 WBS'!$AO$94,'한양도성타임머신 WBS'!$AQ$94,'한양도성타임머신 WBS'!$AS$94)/SUM('한양도성타임머신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0.2</v>
      </c>
      <c r="AK95" s="1260">
        <f>SUM('한양도성타임머신 WBS'!$AN$94,'한양도성타임머신 WBS'!$AP$94,'한양도성타임머신 WBS'!$AR$94,'한양도성타임머신 WBS'!$AT$94)/SUM('한양도성타임머신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0.02</v>
      </c>
      <c r="AL95" s="1259">
        <f>SUM('한양도성타임머신 WBS'!$AM$94,'한양도성타임머신 WBS'!$AO$94,'한양도성타임머신 WBS'!$AQ$94,'한양도성타임머신 WBS'!$AS$94,'한양도성타임머신 WBS'!$AU$94)/SUM('한양도성타임머신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0.26</v>
      </c>
      <c r="AM95" s="1260">
        <f>SUM('한양도성타임머신 WBS'!$AN$94,'한양도성타임머신 WBS'!$AP$94,'한양도성타임머신 WBS'!$AR$94,'한양도성타임머신 WBS'!$AT$94,'한양도성타임머신 WBS'!$AV$94)/SUM('한양도성타임머신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0.02</v>
      </c>
      <c r="AN95" s="1259">
        <f>SUM('한양도성타임머신 WBS'!$AM$94,'한양도성타임머신 WBS'!$AO$94,'한양도성타임머신 WBS'!$AQ$94,'한양도성타임머신 WBS'!$AS$94,'한양도성타임머신 WBS'!$AU$94,'한양도성타임머신 WBS'!$AW$94)/SUM('한양도성타임머신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0.34</v>
      </c>
      <c r="AO95" s="1260">
        <f>SUM('한양도성타임머신 WBS'!$AN$94,'한양도성타임머신 WBS'!$AP$94,'한양도성타임머신 WBS'!$AR$94,'한양도성타임머신 WBS'!$AT$94,'한양도성타임머신 WBS'!$AV$94,'한양도성타임머신 WBS'!$AX$94)/SUM('한양도성타임머신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0.02</v>
      </c>
      <c r="AP95" s="1259">
        <f>SUM('한양도성타임머신 WBS'!$AM$94,'한양도성타임머신 WBS'!$AO$94,'한양도성타임머신 WBS'!$AQ$94,'한양도성타임머신 WBS'!$AS$94,'한양도성타임머신 WBS'!$AU$94,'한양도성타임머신 WBS'!$AW$94,'한양도성타임머신 WBS'!$AY$94)/SUM('한양도성타임머신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0.42</v>
      </c>
      <c r="AQ95" s="1260">
        <f>SUM('한양도성타임머신 WBS'!$AN$94,'한양도성타임머신 WBS'!$AP$94,'한양도성타임머신 WBS'!$AR$94,'한양도성타임머신 WBS'!$AT$94,'한양도성타임머신 WBS'!$AV$94,'한양도성타임머신 WBS'!$AX$94,'한양도성타임머신 WBS'!$AZ$94)/SUM('한양도성타임머신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0.02</v>
      </c>
      <c r="AR95" s="1259">
        <f>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0.5</v>
      </c>
      <c r="AS95" s="1260">
        <f>SUM('한양도성타임머신 WBS'!$AN$94,'한양도성타임머신 WBS'!$AP$94,'한양도성타임머신 WBS'!$AR$94,'한양도성타임머신 WBS'!$AT$94,'한양도성타임머신 WBS'!$AV$94,'한양도성타임머신 WBS'!$AX$94,'한양도성타임머신 WBS'!$AZ$94,'한양도성타임머신 WBS'!$BB$94)/SUM('한양도성타임머신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0.02</v>
      </c>
      <c r="AT95" s="1259">
        <f>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0.6</v>
      </c>
      <c r="AU95" s="1260">
        <f>SUM('한양도성타임머신 WBS'!$AN$94,'한양도성타임머신 WBS'!$AP$94,'한양도성타임머신 WBS'!$AR$94,'한양도성타임머신 WBS'!$AT$94,'한양도성타임머신 WBS'!$AV$94,'한양도성타임머신 WBS'!$AX$94,'한양도성타임머신 WBS'!$AZ$94,'한양도성타임머신 WBS'!$BB$94,'한양도성타임머신 WBS'!$BD$94)/SUM('한양도성타임머신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0.02</v>
      </c>
      <c r="AV95" s="1259">
        <f>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0.7</v>
      </c>
      <c r="AW95" s="1260">
        <f>SUM('한양도성타임머신 WBS'!$AN$94,'한양도성타임머신 WBS'!$AP$94,'한양도성타임머신 WBS'!$AR$94,'한양도성타임머신 WBS'!$AT$94,'한양도성타임머신 WBS'!$AV$94,'한양도성타임머신 WBS'!$AX$94,'한양도성타임머신 WBS'!$AZ$94,'한양도성타임머신 WBS'!$BB$94,'한양도성타임머신 WBS'!$BD$94,'한양도성타임머신 WBS'!$BF$94)/SUM('한양도성타임머신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0.02</v>
      </c>
      <c r="AX95" s="1259">
        <f>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0.8</v>
      </c>
      <c r="AY95" s="1260">
        <f>SUM('한양도성타임머신 WBS'!$AN$94,'한양도성타임머신 WBS'!$AP$94,'한양도성타임머신 WBS'!$AR$94,'한양도성타임머신 WBS'!$AT$94,'한양도성타임머신 WBS'!$AV$94,'한양도성타임머신 WBS'!$AX$94,'한양도성타임머신 WBS'!$AZ$94,'한양도성타임머신 WBS'!$BB$94,'한양도성타임머신 WBS'!$BD$94,'한양도성타임머신 WBS'!$BF$94,'한양도성타임머신 WBS'!$BH$94)/SUM('한양도성타임머신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0.02</v>
      </c>
      <c r="AZ95" s="1259">
        <f>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0.9</v>
      </c>
      <c r="BA95" s="1260">
        <f>SUM('한양도성타임머신 WBS'!$AN$94,'한양도성타임머신 WBS'!$AP$94,'한양도성타임머신 WBS'!$AR$94,'한양도성타임머신 WBS'!$AT$94,'한양도성타임머신 WBS'!$AV$94,'한양도성타임머신 WBS'!$AX$94,'한양도성타임머신 WBS'!$AZ$94,'한양도성타임머신 WBS'!$BB$94,'한양도성타임머신 WBS'!$BD$94,'한양도성타임머신 WBS'!$BF$94,'한양도성타임머신 WBS'!$BH$94,'한양도성타임머신 WBS'!$BJ$94)/SUM('한양도성타임머신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0.02</v>
      </c>
      <c r="BB95" s="1259">
        <f>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1</v>
      </c>
      <c r="BC95" s="1260">
        <f>SUM('한양도성타임머신 WBS'!$AN$94,'한양도성타임머신 WBS'!$AP$94,'한양도성타임머신 WBS'!$AR$94,'한양도성타임머신 WBS'!$AT$94,'한양도성타임머신 WBS'!$AV$94,'한양도성타임머신 WBS'!$AX$94,'한양도성타임머신 WBS'!$AZ$94,'한양도성타임머신 WBS'!$BB$94,'한양도성타임머신 WBS'!$BD$94,'한양도성타임머신 WBS'!$BF$94,'한양도성타임머신 WBS'!$BH$94,'한양도성타임머신 WBS'!$BJ$94,'한양도성타임머신 WBS'!$BL$94)/SUM('한양도성타임머신 WBS'!$AM$94,'한양도성타임머신 WBS'!$AO$94,'한양도성타임머신 WBS'!$AQ$94,'한양도성타임머신 WBS'!$AS$94,'한양도성타임머신 WBS'!$AU$94,'한양도성타임머신 WBS'!$AW$94,'한양도성타임머신 WBS'!$AY$94,'한양도성타임머신 WBS'!$BA$94,'한양도성타임머신 WBS'!$BC$94,'한양도성타임머신 WBS'!$BE$94,'한양도성타임머신 WBS'!$BG$94,'한양도성타임머신 WBS'!$BI$94,'한양도성타임머신 WBS'!$BK$94)</f>
        <v>0.02</v>
      </c>
      <c r="BD95" s="1261">
        <f>SUM(BB95)</f>
        <v>1</v>
      </c>
      <c r="BE95" s="1309">
        <f>SUM(BC95)</f>
        <v>0.02</v>
      </c>
      <c r="BF95" s="1261">
        <f t="shared" si="139"/>
        <v>1</v>
      </c>
      <c r="BG95" s="1309">
        <f>SUM(BE95)</f>
        <v>0.02</v>
      </c>
      <c r="BH95" s="1261">
        <f>SUM(BF95)</f>
        <v>1</v>
      </c>
      <c r="BI95" s="1309">
        <f>SUM(BG95)</f>
        <v>0.02</v>
      </c>
      <c r="BJ95" s="1261">
        <f>SUM(BH95)</f>
        <v>1</v>
      </c>
      <c r="BK95" s="1309">
        <f>SUM(BI95)</f>
        <v>0.02</v>
      </c>
      <c r="BL95" s="1257"/>
      <c r="BM95" s="1308"/>
      <c r="BN95" s="1257"/>
      <c r="BO95" s="1308"/>
    </row>
    <row r="96" spans="1:67" ht="22" customHeight="1" x14ac:dyDescent="0.25">
      <c r="A96" s="1356"/>
      <c r="B96" s="1358"/>
      <c r="C96" s="1264"/>
      <c r="D96" s="1264" t="s">
        <v>181</v>
      </c>
      <c r="E96" s="1264" t="s">
        <v>60</v>
      </c>
      <c r="F96" s="1257"/>
      <c r="G96" s="1308"/>
      <c r="H96" s="1257"/>
      <c r="I96" s="1308"/>
      <c r="J96" s="1257"/>
      <c r="K96" s="1308"/>
      <c r="L96" s="1257"/>
      <c r="M96" s="1308"/>
      <c r="N96" s="1257"/>
      <c r="O96" s="1308"/>
      <c r="P96" s="1257"/>
      <c r="Q96" s="1308"/>
      <c r="R96" s="1257"/>
      <c r="S96" s="1308"/>
      <c r="T96" s="1257"/>
      <c r="U96" s="1308"/>
      <c r="V96" s="1257"/>
      <c r="W96" s="1308"/>
      <c r="X96" s="1257"/>
      <c r="Y96" s="1308"/>
      <c r="Z96" s="1257"/>
      <c r="AA96" s="1308"/>
      <c r="AB96" s="1257"/>
      <c r="AC96" s="1308"/>
      <c r="AD96" s="1259">
        <f>SUM('한양도성타임머신 WBS'!$AM$95)/SUM('한양도성타임머신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0.02</v>
      </c>
      <c r="AE96" s="1260">
        <f>SUM('한양도성타임머신 WBS'!$AN$95)/SUM('한양도성타임머신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0.02</v>
      </c>
      <c r="AF96" s="1259">
        <f>SUM('한양도성타임머신 WBS'!$AM$95,'한양도성타임머신 WBS'!$AO$95)/SUM('한양도성타임머신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0.08</v>
      </c>
      <c r="AG96" s="1260">
        <f>SUM('한양도성타임머신 WBS'!$AN$95,'한양도성타임머신 WBS'!$AP$95)/SUM('한양도성타임머신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0.02</v>
      </c>
      <c r="AH96" s="1259">
        <f>SUM('한양도성타임머신 WBS'!$AM$95,'한양도성타임머신 WBS'!$AO$95,'한양도성타임머신 WBS'!$AQ$95)/SUM('한양도성타임머신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0.14000000000000001</v>
      </c>
      <c r="AI96" s="1260">
        <f>SUM('한양도성타임머신 WBS'!$AN$95,'한양도성타임머신 WBS'!$AP$95,'한양도성타임머신 WBS'!$AR$95)/SUM('한양도성타임머신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0.02</v>
      </c>
      <c r="AJ96" s="1259">
        <f>SUM('한양도성타임머신 WBS'!$AM$95,'한양도성타임머신 WBS'!$AO$95,'한양도성타임머신 WBS'!$AQ$95,'한양도성타임머신 WBS'!$AS$95)/SUM('한양도성타임머신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0.2</v>
      </c>
      <c r="AK96" s="1260">
        <f>SUM('한양도성타임머신 WBS'!$AN$95,'한양도성타임머신 WBS'!$AP$95,'한양도성타임머신 WBS'!$AR$95,'한양도성타임머신 WBS'!$AT$95)/SUM('한양도성타임머신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0.02</v>
      </c>
      <c r="AL96" s="1259">
        <f>SUM('한양도성타임머신 WBS'!$AM$95,'한양도성타임머신 WBS'!$AO$95,'한양도성타임머신 WBS'!$AQ$95,'한양도성타임머신 WBS'!$AS$95,'한양도성타임머신 WBS'!$AU$95)/SUM('한양도성타임머신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0.26</v>
      </c>
      <c r="AM96" s="1260">
        <f>SUM('한양도성타임머신 WBS'!$AN$95,'한양도성타임머신 WBS'!$AP$95,'한양도성타임머신 WBS'!$AR$95,'한양도성타임머신 WBS'!$AT$95,'한양도성타임머신 WBS'!$AV$95)/SUM('한양도성타임머신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0.02</v>
      </c>
      <c r="AN96" s="1259">
        <f>SUM('한양도성타임머신 WBS'!$AM$95,'한양도성타임머신 WBS'!$AO$95,'한양도성타임머신 WBS'!$AQ$95,'한양도성타임머신 WBS'!$AS$95,'한양도성타임머신 WBS'!$AU$95,'한양도성타임머신 WBS'!$AW$95)/SUM('한양도성타임머신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0.34</v>
      </c>
      <c r="AO96" s="1260">
        <f>SUM('한양도성타임머신 WBS'!$AN$95,'한양도성타임머신 WBS'!$AP$95,'한양도성타임머신 WBS'!$AR$95,'한양도성타임머신 WBS'!$AT$95,'한양도성타임머신 WBS'!$AV$95,'한양도성타임머신 WBS'!$AX$95)/SUM('한양도성타임머신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0.02</v>
      </c>
      <c r="AP96" s="1259">
        <f>SUM('한양도성타임머신 WBS'!$AM$95,'한양도성타임머신 WBS'!$AO$95,'한양도성타임머신 WBS'!$AQ$95,'한양도성타임머신 WBS'!$AS$95,'한양도성타임머신 WBS'!$AU$95,'한양도성타임머신 WBS'!$AW$95,'한양도성타임머신 WBS'!$AY$95)/SUM('한양도성타임머신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0.42</v>
      </c>
      <c r="AQ96" s="1260">
        <f>SUM('한양도성타임머신 WBS'!$AN$95,'한양도성타임머신 WBS'!$AP$95,'한양도성타임머신 WBS'!$AR$95,'한양도성타임머신 WBS'!$AT$95,'한양도성타임머신 WBS'!$AV$95,'한양도성타임머신 WBS'!$AX$95,'한양도성타임머신 WBS'!$AZ$95)/SUM('한양도성타임머신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0.02</v>
      </c>
      <c r="AR96" s="1259">
        <f>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0.5</v>
      </c>
      <c r="AS96" s="1260">
        <f>SUM('한양도성타임머신 WBS'!$AN$95,'한양도성타임머신 WBS'!$AP$95,'한양도성타임머신 WBS'!$AR$95,'한양도성타임머신 WBS'!$AT$95,'한양도성타임머신 WBS'!$AV$95,'한양도성타임머신 WBS'!$AX$95,'한양도성타임머신 WBS'!$AZ$95,'한양도성타임머신 WBS'!$BB$95)/SUM('한양도성타임머신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0.02</v>
      </c>
      <c r="AT96" s="1259">
        <f>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0.6</v>
      </c>
      <c r="AU96" s="1260">
        <f>SUM('한양도성타임머신 WBS'!$AN$95,'한양도성타임머신 WBS'!$AP$95,'한양도성타임머신 WBS'!$AR$95,'한양도성타임머신 WBS'!$AT$95,'한양도성타임머신 WBS'!$AV$95,'한양도성타임머신 WBS'!$AX$95,'한양도성타임머신 WBS'!$AZ$95,'한양도성타임머신 WBS'!$BB$95,'한양도성타임머신 WBS'!$BD$95)/SUM('한양도성타임머신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0.02</v>
      </c>
      <c r="AV96" s="1259">
        <f>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0.7</v>
      </c>
      <c r="AW96" s="1260">
        <f>SUM('한양도성타임머신 WBS'!$AN$95,'한양도성타임머신 WBS'!$AP$95,'한양도성타임머신 WBS'!$AR$95,'한양도성타임머신 WBS'!$AT$95,'한양도성타임머신 WBS'!$AV$95,'한양도성타임머신 WBS'!$AX$95,'한양도성타임머신 WBS'!$AZ$95,'한양도성타임머신 WBS'!$BB$95,'한양도성타임머신 WBS'!$BD$95,'한양도성타임머신 WBS'!$BF$95)/SUM('한양도성타임머신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0.02</v>
      </c>
      <c r="AX96" s="1259">
        <f>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0.8</v>
      </c>
      <c r="AY96" s="1260">
        <f>SUM('한양도성타임머신 WBS'!$AN$95,'한양도성타임머신 WBS'!$AP$95,'한양도성타임머신 WBS'!$AR$95,'한양도성타임머신 WBS'!$AT$95,'한양도성타임머신 WBS'!$AV$95,'한양도성타임머신 WBS'!$AX$95,'한양도성타임머신 WBS'!$AZ$95,'한양도성타임머신 WBS'!$BB$95,'한양도성타임머신 WBS'!$BD$95,'한양도성타임머신 WBS'!$BF$95,'한양도성타임머신 WBS'!$BH$95)/SUM('한양도성타임머신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0.02</v>
      </c>
      <c r="AZ96" s="1259">
        <f>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0.9</v>
      </c>
      <c r="BA96" s="1260">
        <f>SUM('한양도성타임머신 WBS'!$AN$95,'한양도성타임머신 WBS'!$AP$95,'한양도성타임머신 WBS'!$AR$95,'한양도성타임머신 WBS'!$AT$95,'한양도성타임머신 WBS'!$AV$95,'한양도성타임머신 WBS'!$AX$95,'한양도성타임머신 WBS'!$AZ$95,'한양도성타임머신 WBS'!$BB$95,'한양도성타임머신 WBS'!$BD$95,'한양도성타임머신 WBS'!$BF$95,'한양도성타임머신 WBS'!$BH$95,'한양도성타임머신 WBS'!$BJ$95)/SUM('한양도성타임머신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0.02</v>
      </c>
      <c r="BB96" s="1259">
        <f>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1</v>
      </c>
      <c r="BC96" s="1260">
        <f>SUM('한양도성타임머신 WBS'!$AN$95,'한양도성타임머신 WBS'!$AP$95,'한양도성타임머신 WBS'!$AR$95,'한양도성타임머신 WBS'!$AT$95,'한양도성타임머신 WBS'!$AV$95,'한양도성타임머신 WBS'!$AX$95,'한양도성타임머신 WBS'!$AZ$95,'한양도성타임머신 WBS'!$BB$95,'한양도성타임머신 WBS'!$BD$95,'한양도성타임머신 WBS'!$BF$95,'한양도성타임머신 WBS'!$BH$95,'한양도성타임머신 WBS'!$BJ$95,'한양도성타임머신 WBS'!$BL$95)/SUM('한양도성타임머신 WBS'!$AM$95,'한양도성타임머신 WBS'!$AO$95,'한양도성타임머신 WBS'!$AQ$95,'한양도성타임머신 WBS'!$AS$95,'한양도성타임머신 WBS'!$AU$95,'한양도성타임머신 WBS'!$AW$95,'한양도성타임머신 WBS'!$AY$95,'한양도성타임머신 WBS'!$BA$95,'한양도성타임머신 WBS'!$BC$95,'한양도성타임머신 WBS'!$BE$95,'한양도성타임머신 WBS'!$BG$95,'한양도성타임머신 WBS'!$BI$95,'한양도성타임머신 WBS'!$BK$95)</f>
        <v>0.02</v>
      </c>
      <c r="BD96" s="1261">
        <f>SUM(BB96)</f>
        <v>1</v>
      </c>
      <c r="BE96" s="1309">
        <f>SUM(BC96)</f>
        <v>0.02</v>
      </c>
      <c r="BF96" s="1261">
        <f t="shared" si="139"/>
        <v>1</v>
      </c>
      <c r="BG96" s="1309">
        <f t="shared" si="139"/>
        <v>0.02</v>
      </c>
      <c r="BH96" s="1261">
        <f t="shared" si="139"/>
        <v>1</v>
      </c>
      <c r="BI96" s="1309">
        <f t="shared" si="139"/>
        <v>0.02</v>
      </c>
      <c r="BJ96" s="1261">
        <f t="shared" si="139"/>
        <v>1</v>
      </c>
      <c r="BK96" s="1309">
        <f t="shared" si="139"/>
        <v>0.02</v>
      </c>
      <c r="BL96" s="1257"/>
      <c r="BM96" s="1308"/>
      <c r="BN96" s="1257"/>
      <c r="BO96" s="1308"/>
    </row>
    <row r="97" spans="1:67" ht="22" customHeight="1" x14ac:dyDescent="0.25">
      <c r="A97" s="1356"/>
      <c r="B97" s="1358"/>
      <c r="C97" s="1264"/>
      <c r="D97" s="1264" t="s">
        <v>182</v>
      </c>
      <c r="E97" s="1264" t="s">
        <v>61</v>
      </c>
      <c r="F97" s="1257"/>
      <c r="G97" s="1308"/>
      <c r="H97" s="1257"/>
      <c r="I97" s="1308"/>
      <c r="J97" s="1257"/>
      <c r="K97" s="1308"/>
      <c r="L97" s="1257"/>
      <c r="M97" s="1308"/>
      <c r="N97" s="1257"/>
      <c r="O97" s="1308"/>
      <c r="P97" s="1257"/>
      <c r="Q97" s="1308"/>
      <c r="R97" s="1257"/>
      <c r="S97" s="1308"/>
      <c r="T97" s="1257"/>
      <c r="U97" s="1308"/>
      <c r="V97" s="1257"/>
      <c r="W97" s="1308"/>
      <c r="X97" s="1257"/>
      <c r="Y97" s="1308"/>
      <c r="Z97" s="1257"/>
      <c r="AA97" s="1308"/>
      <c r="AB97" s="1257"/>
      <c r="AC97" s="1308"/>
      <c r="AD97" s="1257"/>
      <c r="AE97" s="1308"/>
      <c r="AF97" s="1257"/>
      <c r="AG97" s="1308"/>
      <c r="AH97" s="1257"/>
      <c r="AI97" s="1308"/>
      <c r="AJ97" s="1257"/>
      <c r="AK97" s="1308"/>
      <c r="AL97" s="1257"/>
      <c r="AM97" s="1308"/>
      <c r="AN97" s="1257"/>
      <c r="AO97" s="1308"/>
      <c r="AP97" s="1257"/>
      <c r="AQ97" s="1308"/>
      <c r="AR97" s="1257"/>
      <c r="AS97" s="1308"/>
      <c r="AT97" s="1257"/>
      <c r="AU97" s="1308"/>
      <c r="AV97" s="1259">
        <f>SUM('한양도성타임머신 WBS'!$BE$96)/SUM('한양도성타임머신 WBS'!$BE$96,'한양도성타임머신 WBS'!$BG$96,'한양도성타임머신 WBS'!$BI$96,'한양도성타임머신 WBS'!$BK$96)</f>
        <v>0.25</v>
      </c>
      <c r="AW97" s="1260">
        <f>SUM('한양도성타임머신 WBS'!$BF$96)/SUM('한양도성타임머신 WBS'!$BE$96,'한양도성타임머신 WBS'!$BG$96,'한양도성타임머신 WBS'!$BI$96,'한양도성타임머신 WBS'!$BK$96)</f>
        <v>0</v>
      </c>
      <c r="AX97" s="1259">
        <f>SUM('한양도성타임머신 WBS'!$BE$96,'한양도성타임머신 WBS'!$BG$96)/SUM('한양도성타임머신 WBS'!$BE$96,'한양도성타임머신 WBS'!$BG$96,'한양도성타임머신 WBS'!$BI$96,'한양도성타임머신 WBS'!$BK$96)</f>
        <v>0.5</v>
      </c>
      <c r="AY97" s="1260">
        <f>SUM('한양도성타임머신 WBS'!$BF$96,'한양도성타임머신 WBS'!$BH$96)/SUM('한양도성타임머신 WBS'!$BE$96,'한양도성타임머신 WBS'!$BG$96,'한양도성타임머신 WBS'!$BI$96,'한양도성타임머신 WBS'!$BK$96)</f>
        <v>0</v>
      </c>
      <c r="AZ97" s="1259">
        <f>SUM('한양도성타임머신 WBS'!$BE$96,'한양도성타임머신 WBS'!$BG$96,'한양도성타임머신 WBS'!$BI$96)/SUM('한양도성타임머신 WBS'!$BE$96,'한양도성타임머신 WBS'!$BG$96,'한양도성타임머신 WBS'!$BI$96,'한양도성타임머신 WBS'!$BK$96)</f>
        <v>0.75</v>
      </c>
      <c r="BA97" s="1260">
        <f>SUM('한양도성타임머신 WBS'!$BF$96,'한양도성타임머신 WBS'!$BH$96,'한양도성타임머신 WBS'!$BJ$96)/SUM('한양도성타임머신 WBS'!$BE$96,'한양도성타임머신 WBS'!$BG$96,'한양도성타임머신 WBS'!$BI$96,'한양도성타임머신 WBS'!$BK$96)</f>
        <v>0</v>
      </c>
      <c r="BB97" s="1259">
        <f>SUM('한양도성타임머신 WBS'!$BE$96,'한양도성타임머신 WBS'!$BG$96,'한양도성타임머신 WBS'!$BI$96,'한양도성타임머신 WBS'!$BK$96)/SUM('한양도성타임머신 WBS'!$BE$96,'한양도성타임머신 WBS'!$BG$96,'한양도성타임머신 WBS'!$BI$96,'한양도성타임머신 WBS'!$BK$96)</f>
        <v>1</v>
      </c>
      <c r="BC97" s="1260">
        <f>SUM('한양도성타임머신 WBS'!$BF$96,'한양도성타임머신 WBS'!$BH$96,'한양도성타임머신 WBS'!$BJ$96,'한양도성타임머신 WBS'!$BL$96)/SUM('한양도성타임머신 WBS'!$BE$96,'한양도성타임머신 WBS'!$BG$96,'한양도성타임머신 WBS'!$BI$96,'한양도성타임머신 WBS'!$BK$96)</f>
        <v>0</v>
      </c>
      <c r="BD97" s="1261">
        <f>SUM(BB97)</f>
        <v>1</v>
      </c>
      <c r="BE97" s="1309">
        <f t="shared" ref="BE97" si="140">SUM(BC97)</f>
        <v>0</v>
      </c>
      <c r="BF97" s="1261">
        <f t="shared" si="139"/>
        <v>1</v>
      </c>
      <c r="BG97" s="1309">
        <f t="shared" si="139"/>
        <v>0</v>
      </c>
      <c r="BH97" s="1261">
        <f t="shared" si="139"/>
        <v>1</v>
      </c>
      <c r="BI97" s="1309">
        <f t="shared" si="139"/>
        <v>0</v>
      </c>
      <c r="BJ97" s="1261">
        <f t="shared" si="139"/>
        <v>1</v>
      </c>
      <c r="BK97" s="1309">
        <f t="shared" si="139"/>
        <v>0</v>
      </c>
      <c r="BL97" s="1257"/>
      <c r="BM97" s="1308"/>
      <c r="BN97" s="1257"/>
      <c r="BO97" s="1308"/>
    </row>
    <row r="98" spans="1:67" ht="22" customHeight="1" x14ac:dyDescent="0.25">
      <c r="A98" s="1356"/>
      <c r="B98" s="1357"/>
      <c r="C98" s="1305" t="s">
        <v>183</v>
      </c>
      <c r="D98" s="1305" t="s">
        <v>50</v>
      </c>
      <c r="E98" s="1305"/>
      <c r="F98" s="1306">
        <f>SUM(F99:F102)/4</f>
        <v>0</v>
      </c>
      <c r="G98" s="1307">
        <f>SUM(G99:G102)/4</f>
        <v>0</v>
      </c>
      <c r="H98" s="1306">
        <f t="shared" ref="H98:BO98" si="141">SUM(H99:H102)/4</f>
        <v>0</v>
      </c>
      <c r="I98" s="1307">
        <f t="shared" si="141"/>
        <v>0</v>
      </c>
      <c r="J98" s="1306">
        <f t="shared" si="141"/>
        <v>0</v>
      </c>
      <c r="K98" s="1307">
        <f t="shared" si="141"/>
        <v>0</v>
      </c>
      <c r="L98" s="1306">
        <f t="shared" si="141"/>
        <v>0</v>
      </c>
      <c r="M98" s="1307">
        <f t="shared" si="141"/>
        <v>0</v>
      </c>
      <c r="N98" s="1306">
        <f t="shared" si="141"/>
        <v>0</v>
      </c>
      <c r="O98" s="1307">
        <f t="shared" si="141"/>
        <v>0</v>
      </c>
      <c r="P98" s="1306">
        <f t="shared" si="141"/>
        <v>0</v>
      </c>
      <c r="Q98" s="1307">
        <f t="shared" si="141"/>
        <v>0</v>
      </c>
      <c r="R98" s="1306">
        <f t="shared" si="141"/>
        <v>0</v>
      </c>
      <c r="S98" s="1307">
        <f t="shared" si="141"/>
        <v>0</v>
      </c>
      <c r="T98" s="1306">
        <f t="shared" si="141"/>
        <v>0</v>
      </c>
      <c r="U98" s="1307">
        <f t="shared" si="141"/>
        <v>0</v>
      </c>
      <c r="V98" s="1306">
        <f t="shared" si="141"/>
        <v>0</v>
      </c>
      <c r="W98" s="1307">
        <f t="shared" si="141"/>
        <v>0</v>
      </c>
      <c r="X98" s="1306">
        <f t="shared" si="141"/>
        <v>0</v>
      </c>
      <c r="Y98" s="1307">
        <f t="shared" si="141"/>
        <v>0</v>
      </c>
      <c r="Z98" s="1306">
        <f t="shared" si="141"/>
        <v>0</v>
      </c>
      <c r="AA98" s="1307">
        <f t="shared" si="141"/>
        <v>0</v>
      </c>
      <c r="AB98" s="1306">
        <f t="shared" si="141"/>
        <v>0</v>
      </c>
      <c r="AC98" s="1307">
        <f t="shared" si="141"/>
        <v>0</v>
      </c>
      <c r="AD98" s="1306">
        <f t="shared" si="141"/>
        <v>0</v>
      </c>
      <c r="AE98" s="1307">
        <f t="shared" si="141"/>
        <v>0</v>
      </c>
      <c r="AF98" s="1306">
        <f t="shared" si="141"/>
        <v>6.7500000000000004E-2</v>
      </c>
      <c r="AG98" s="1307">
        <f t="shared" si="141"/>
        <v>0</v>
      </c>
      <c r="AH98" s="1306">
        <f t="shared" si="141"/>
        <v>7.7499999999999999E-2</v>
      </c>
      <c r="AI98" s="1307">
        <f t="shared" si="141"/>
        <v>0</v>
      </c>
      <c r="AJ98" s="1306">
        <f t="shared" si="141"/>
        <v>0.1075</v>
      </c>
      <c r="AK98" s="1307">
        <f t="shared" si="141"/>
        <v>0</v>
      </c>
      <c r="AL98" s="1306">
        <f t="shared" si="141"/>
        <v>0.1525</v>
      </c>
      <c r="AM98" s="1307">
        <f t="shared" si="141"/>
        <v>0</v>
      </c>
      <c r="AN98" s="1306">
        <f t="shared" si="141"/>
        <v>0.21250000000000002</v>
      </c>
      <c r="AO98" s="1307">
        <f t="shared" si="141"/>
        <v>0</v>
      </c>
      <c r="AP98" s="1306">
        <f t="shared" si="141"/>
        <v>0.27750000000000002</v>
      </c>
      <c r="AQ98" s="1307">
        <f t="shared" si="141"/>
        <v>0</v>
      </c>
      <c r="AR98" s="1306">
        <f t="shared" si="141"/>
        <v>0.41000000000000003</v>
      </c>
      <c r="AS98" s="1307">
        <f t="shared" si="141"/>
        <v>0</v>
      </c>
      <c r="AT98" s="1306">
        <f t="shared" si="141"/>
        <v>0.48749999999999993</v>
      </c>
      <c r="AU98" s="1307">
        <f t="shared" si="141"/>
        <v>0</v>
      </c>
      <c r="AV98" s="1306">
        <f t="shared" si="141"/>
        <v>0.57000000000000006</v>
      </c>
      <c r="AW98" s="1307">
        <f t="shared" si="141"/>
        <v>0</v>
      </c>
      <c r="AX98" s="1306">
        <f t="shared" si="141"/>
        <v>0.65</v>
      </c>
      <c r="AY98" s="1307">
        <f t="shared" si="141"/>
        <v>0</v>
      </c>
      <c r="AZ98" s="1306">
        <f t="shared" si="141"/>
        <v>0.72500000000000009</v>
      </c>
      <c r="BA98" s="1307">
        <f t="shared" si="141"/>
        <v>0</v>
      </c>
      <c r="BB98" s="1306">
        <f t="shared" si="141"/>
        <v>0.8</v>
      </c>
      <c r="BC98" s="1307">
        <f t="shared" si="141"/>
        <v>0</v>
      </c>
      <c r="BD98" s="1306">
        <f t="shared" si="141"/>
        <v>0.85</v>
      </c>
      <c r="BE98" s="1307">
        <f t="shared" si="141"/>
        <v>0</v>
      </c>
      <c r="BF98" s="1306">
        <f t="shared" si="141"/>
        <v>0.9375</v>
      </c>
      <c r="BG98" s="1307">
        <f t="shared" si="141"/>
        <v>0</v>
      </c>
      <c r="BH98" s="1306">
        <f t="shared" si="141"/>
        <v>1</v>
      </c>
      <c r="BI98" s="1307">
        <f t="shared" si="141"/>
        <v>0</v>
      </c>
      <c r="BJ98" s="1306">
        <f t="shared" si="141"/>
        <v>1</v>
      </c>
      <c r="BK98" s="1307">
        <f t="shared" si="141"/>
        <v>0</v>
      </c>
      <c r="BL98" s="1306">
        <f t="shared" si="141"/>
        <v>0</v>
      </c>
      <c r="BM98" s="1307">
        <f t="shared" si="141"/>
        <v>0</v>
      </c>
      <c r="BN98" s="1306">
        <f t="shared" si="141"/>
        <v>0</v>
      </c>
      <c r="BO98" s="1307">
        <f t="shared" si="141"/>
        <v>0</v>
      </c>
    </row>
    <row r="99" spans="1:67" ht="22" customHeight="1" x14ac:dyDescent="0.25">
      <c r="A99" s="1356"/>
      <c r="B99" s="1358"/>
      <c r="C99" s="1264"/>
      <c r="D99" s="1264" t="s">
        <v>184</v>
      </c>
      <c r="E99" s="1254" t="s">
        <v>228</v>
      </c>
      <c r="F99" s="1257"/>
      <c r="G99" s="1258"/>
      <c r="H99" s="1257"/>
      <c r="I99" s="1258"/>
      <c r="J99" s="1257"/>
      <c r="K99" s="1258"/>
      <c r="L99" s="1257"/>
      <c r="M99" s="1258"/>
      <c r="N99" s="1257"/>
      <c r="O99" s="1258"/>
      <c r="P99" s="1257"/>
      <c r="Q99" s="1258"/>
      <c r="R99" s="1257"/>
      <c r="S99" s="1258"/>
      <c r="T99" s="1257"/>
      <c r="U99" s="1258"/>
      <c r="V99" s="1257"/>
      <c r="W99" s="1258"/>
      <c r="X99" s="1257"/>
      <c r="Y99" s="1258"/>
      <c r="Z99" s="1257"/>
      <c r="AA99" s="1258"/>
      <c r="AB99" s="1257"/>
      <c r="AC99" s="1258"/>
      <c r="AD99" s="1257"/>
      <c r="AE99" s="1258"/>
      <c r="AF99" s="1259">
        <f>SUM('한양도성타임머신 WBS'!$AO$98)/SUM('한양도성타임머신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0.02</v>
      </c>
      <c r="AG99" s="1260">
        <f>SUM('한양도성타임머신 WBS'!$AP$98)/SUM('한양도성타임머신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</v>
      </c>
      <c r="AH99" s="1259">
        <f>SUM('한양도성타임머신 WBS'!$AO$98,'한양도성타임머신 WBS'!$AQ$98)/SUM('한양도성타임머신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0.04</v>
      </c>
      <c r="AI99" s="1260">
        <f>SUM('한양도성타임머신 WBS'!$AP$98,'한양도성타임머신 WBS'!$AR$98)/SUM('한양도성타임머신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</v>
      </c>
      <c r="AJ99" s="1259">
        <f>SUM('한양도성타임머신 WBS'!$AO$98,'한양도성타임머신 WBS'!$AQ$98,'한양도성타임머신 WBS'!$AS$98)/SUM('한양도성타임머신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0.12</v>
      </c>
      <c r="AK99" s="1260">
        <f>SUM('한양도성타임머신 WBS'!$AP$98,'한양도성타임머신 WBS'!$AR$98,'한양도성타임머신 WBS'!$AT$98)/SUM('한양도성타임머신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</v>
      </c>
      <c r="AL99" s="1259">
        <f>SUM('한양도성타임머신 WBS'!$AO$98,'한양도성타임머신 WBS'!$AQ$98,'한양도성타임머신 WBS'!$AS$98,'한양도성타임머신 WBS'!$AU$98)/SUM('한양도성타임머신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0.2</v>
      </c>
      <c r="AM99" s="1260">
        <f>SUM('한양도성타임머신 WBS'!$AP$98,'한양도성타임머신 WBS'!$AR$98,'한양도성타임머신 WBS'!$AT$98,'한양도성타임머신 WBS'!$AV$98)/SUM('한양도성타임머신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</v>
      </c>
      <c r="AN99" s="1259">
        <f>SUM('한양도성타임머신 WBS'!$AO$98,'한양도성타임머신 WBS'!$AQ$98,'한양도성타임머신 WBS'!$AS$98,'한양도성타임머신 WBS'!$AU$98,'한양도성타임머신 WBS'!$AW$98)/SUM('한양도성타임머신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0.28000000000000003</v>
      </c>
      <c r="AO99" s="1260">
        <f>SUM('한양도성타임머신 WBS'!$AP$98,'한양도성타임머신 WBS'!$AR$98,'한양도성타임머신 WBS'!$AT$98,'한양도성타임머신 WBS'!$AV$98,'한양도성타임머신 WBS'!$AX$98)/SUM('한양도성타임머신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</v>
      </c>
      <c r="AP99" s="1259">
        <f>SUM('한양도성타임머신 WBS'!$AO$98,'한양도성타임머신 WBS'!$AQ$98,'한양도성타임머신 WBS'!$AS$98,'한양도성타임머신 WBS'!$AU$98,'한양도성타임머신 WBS'!$AW$98,'한양도성타임머신 WBS'!$AY$98)/SUM('한양도성타임머신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0.38</v>
      </c>
      <c r="AQ99" s="1260">
        <f>SUM('한양도성타임머신 WBS'!$AP$98,'한양도성타임머신 WBS'!$AR$98,'한양도성타임머신 WBS'!$AT$98,'한양도성타임머신 WBS'!$AV$98,'한양도성타임머신 WBS'!$AX$98,'한양도성타임머신 WBS'!$AZ$98)/SUM('한양도성타임머신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</v>
      </c>
      <c r="AR99" s="1259">
        <f>SUM('한양도성타임머신 WBS'!$AO$98,'한양도성타임머신 WBS'!$AQ$98,'한양도성타임머신 WBS'!$AS$98,'한양도성타임머신 WBS'!$AU$98,'한양도성타임머신 WBS'!$AW$98,'한양도성타임머신 WBS'!$AY$98,'한양도성타임머신 WBS'!$BA$98)/SUM('한양도성타임머신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0.48</v>
      </c>
      <c r="AS99" s="1260">
        <f>SUM('한양도성타임머신 WBS'!$AP$98,'한양도성타임머신 WBS'!$AR$98,'한양도성타임머신 WBS'!$AT$98,'한양도성타임머신 WBS'!$AV$98,'한양도성타임머신 WBS'!$AX$98,'한양도성타임머신 WBS'!$AZ$98,'한양도성타임머신 WBS'!$BB$98)/SUM('한양도성타임머신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</v>
      </c>
      <c r="AT99" s="1259">
        <f>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0.59</v>
      </c>
      <c r="AU99" s="1260">
        <f>SUM('한양도성타임머신 WBS'!$AP$98,'한양도성타임머신 WBS'!$AR$98,'한양도성타임머신 WBS'!$AT$98,'한양도성타임머신 WBS'!$AV$98,'한양도성타임머신 WBS'!$AX$98,'한양도성타임머신 WBS'!$AZ$98,'한양도성타임머신 WBS'!$BB$98,'한양도성타임머신 WBS'!$BD$98)/SUM('한양도성타임머신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</v>
      </c>
      <c r="AV99" s="1259">
        <f>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0.7</v>
      </c>
      <c r="AW99" s="1260">
        <f>SUM('한양도성타임머신 WBS'!$AP$98,'한양도성타임머신 WBS'!$AR$98,'한양도성타임머신 WBS'!$AT$98,'한양도성타임머신 WBS'!$AV$98,'한양도성타임머신 WBS'!$AX$98,'한양도성타임머신 WBS'!$AZ$98,'한양도성타임머신 WBS'!$BB$98,'한양도성타임머신 WBS'!$BD$98,'한양도성타임머신 WBS'!$BF$98)/SUM('한양도성타임머신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</v>
      </c>
      <c r="AX99" s="1259">
        <f>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0.8</v>
      </c>
      <c r="AY99" s="1260">
        <f>SUM('한양도성타임머신 WBS'!$AP$98,'한양도성타임머신 WBS'!$AR$98,'한양도성타임머신 WBS'!$AT$98,'한양도성타임머신 WBS'!$AV$98,'한양도성타임머신 WBS'!$AX$98,'한양도성타임머신 WBS'!$AZ$98,'한양도성타임머신 WBS'!$BB$98,'한양도성타임머신 WBS'!$BD$98,'한양도성타임머신 WBS'!$BF$98,'한양도성타임머신 WBS'!$BH$98)/SUM('한양도성타임머신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</v>
      </c>
      <c r="AZ99" s="1259">
        <f>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0.9</v>
      </c>
      <c r="BA99" s="1260">
        <f>SUM('한양도성타임머신 WBS'!$AP$98,'한양도성타임머신 WBS'!$AR$98,'한양도성타임머신 WBS'!$AT$98,'한양도성타임머신 WBS'!$AV$98,'한양도성타임머신 WBS'!$AX$98,'한양도성타임머신 WBS'!$AZ$98,'한양도성타임머신 WBS'!$BB$98,'한양도성타임머신 WBS'!$BD$98,'한양도성타임머신 WBS'!$BF$98,'한양도성타임머신 WBS'!$BH$98,'한양도성타임머신 WBS'!$BJ$98)/SUM('한양도성타임머신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</v>
      </c>
      <c r="BB99" s="1259">
        <f>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1</v>
      </c>
      <c r="BC99" s="1260">
        <f>SUM('한양도성타임머신 WBS'!$AP$98,'한양도성타임머신 WBS'!$AR$98,'한양도성타임머신 WBS'!$AT$98,'한양도성타임머신 WBS'!$AV$98,'한양도성타임머신 WBS'!$AX$98,'한양도성타임머신 WBS'!$AZ$98,'한양도성타임머신 WBS'!$BB$98,'한양도성타임머신 WBS'!$BD$98,'한양도성타임머신 WBS'!$BF$98,'한양도성타임머신 WBS'!$BH$98,'한양도성타임머신 WBS'!$BJ$98,'한양도성타임머신 WBS'!$BL$98)/SUM('한양도성타임머신 WBS'!$AO$98,'한양도성타임머신 WBS'!$AQ$98,'한양도성타임머신 WBS'!$AS$98,'한양도성타임머신 WBS'!$AU$98,'한양도성타임머신 WBS'!$AW$98,'한양도성타임머신 WBS'!$AY$98,'한양도성타임머신 WBS'!$BA$98,'한양도성타임머신 WBS'!$BC$98,'한양도성타임머신 WBS'!$BE$98,'한양도성타임머신 WBS'!$BG$98,'한양도성타임머신 WBS'!$BI$98,'한양도성타임머신 WBS'!$BK$98)</f>
        <v>0</v>
      </c>
      <c r="BD99" s="1261">
        <f>SUM(BB99)</f>
        <v>1</v>
      </c>
      <c r="BE99" s="1262">
        <f>SUM(BC99)</f>
        <v>0</v>
      </c>
      <c r="BF99" s="1261">
        <f t="shared" ref="BF99:BI99" si="142">SUM(BD99)</f>
        <v>1</v>
      </c>
      <c r="BG99" s="1262">
        <f t="shared" si="142"/>
        <v>0</v>
      </c>
      <c r="BH99" s="1261">
        <f t="shared" si="142"/>
        <v>1</v>
      </c>
      <c r="BI99" s="1262">
        <f t="shared" si="142"/>
        <v>0</v>
      </c>
      <c r="BJ99" s="1261">
        <f>SUM(BH99)</f>
        <v>1</v>
      </c>
      <c r="BK99" s="1262">
        <f t="shared" ref="BK99" si="143">SUM(BI99)</f>
        <v>0</v>
      </c>
      <c r="BL99" s="1257"/>
      <c r="BM99" s="1258"/>
      <c r="BN99" s="1257"/>
      <c r="BO99" s="1258"/>
    </row>
    <row r="100" spans="1:67" ht="22" customHeight="1" x14ac:dyDescent="0.25">
      <c r="A100" s="1356"/>
      <c r="B100" s="1358"/>
      <c r="C100" s="1264"/>
      <c r="D100" s="1264" t="s">
        <v>185</v>
      </c>
      <c r="E100" s="1254" t="s">
        <v>229</v>
      </c>
      <c r="F100" s="1257"/>
      <c r="G100" s="1258"/>
      <c r="H100" s="1257"/>
      <c r="I100" s="1258"/>
      <c r="J100" s="1257"/>
      <c r="K100" s="1258"/>
      <c r="L100" s="1257"/>
      <c r="M100" s="1258"/>
      <c r="N100" s="1257"/>
      <c r="O100" s="1258"/>
      <c r="P100" s="1257"/>
      <c r="Q100" s="1258"/>
      <c r="R100" s="1257"/>
      <c r="S100" s="1258"/>
      <c r="T100" s="1257"/>
      <c r="U100" s="1258"/>
      <c r="V100" s="1257"/>
      <c r="W100" s="1258"/>
      <c r="X100" s="1257"/>
      <c r="Y100" s="1258"/>
      <c r="Z100" s="1257"/>
      <c r="AA100" s="1258"/>
      <c r="AB100" s="1257"/>
      <c r="AC100" s="1258"/>
      <c r="AD100" s="1257"/>
      <c r="AE100" s="1258"/>
      <c r="AF100" s="1257"/>
      <c r="AG100" s="1258"/>
      <c r="AH100" s="1259">
        <f>SUM('한양도성타임머신 WBS'!$AQ$99)/SUM('한양도성타임머신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0.02</v>
      </c>
      <c r="AI100" s="1260">
        <f>SUM('한양도성타임머신 WBS'!$AR$99)/SUM('한양도성타임머신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</v>
      </c>
      <c r="AJ100" s="1259">
        <f>SUM('한양도성타임머신 WBS'!$AQ$99,'한양도성타임머신 WBS'!$AS$99)/SUM('한양도성타임머신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0.04</v>
      </c>
      <c r="AK100" s="1260">
        <f>SUM('한양도성타임머신 WBS'!$AR$99,'한양도성타임머신 WBS'!$AT$99)/SUM('한양도성타임머신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</v>
      </c>
      <c r="AL100" s="1259">
        <f>SUM('한양도성타임머신 WBS'!$AQ$99,'한양도성타임머신 WBS'!$AS$99,'한양도성타임머신 WBS'!$AU$99)/SUM('한양도성타임머신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0.12</v>
      </c>
      <c r="AM100" s="1260">
        <f>SUM('한양도성타임머신 WBS'!$AR$99,'한양도성타임머신 WBS'!$AT$99,'한양도성타임머신 WBS'!$AV$99)/SUM('한양도성타임머신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</v>
      </c>
      <c r="AN100" s="1259">
        <f>SUM('한양도성타임머신 WBS'!$AQ$99,'한양도성타임머신 WBS'!$AS$99,'한양도성타임머신 WBS'!$AU$99,'한양도성타임머신 WBS'!$AW$99)/SUM('한양도성타임머신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0.2</v>
      </c>
      <c r="AO100" s="1260">
        <f>SUM('한양도성타임머신 WBS'!$AR$99,'한양도성타임머신 WBS'!$AT$99,'한양도성타임머신 WBS'!$AV$99,'한양도성타임머신 WBS'!$AX$99)/SUM('한양도성타임머신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</v>
      </c>
      <c r="AP100" s="1259">
        <f>SUM('한양도성타임머신 WBS'!$AQ$99,'한양도성타임머신 WBS'!$AS$99,'한양도성타임머신 WBS'!$AU$99,'한양도성타임머신 WBS'!$AW$99,'한양도성타임머신 WBS'!$AY$99)/SUM('한양도성타임머신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0.28000000000000003</v>
      </c>
      <c r="AQ100" s="1260">
        <f>SUM('한양도성타임머신 WBS'!$AR$99,'한양도성타임머신 WBS'!$AT$99,'한양도성타임머신 WBS'!$AV$99,'한양도성타임머신 WBS'!$AX$99,'한양도성타임머신 WBS'!$AZ$99)/SUM('한양도성타임머신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</v>
      </c>
      <c r="AR100" s="1259">
        <f>SUM('한양도성타임머신 WBS'!$AQ$99,'한양도성타임머신 WBS'!$AS$99,'한양도성타임머신 WBS'!$AU$99,'한양도성타임머신 WBS'!$AW$99,'한양도성타임머신 WBS'!$AY$99,'한양도성타임머신 WBS'!$BA$99)/SUM('한양도성타임머신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0.38</v>
      </c>
      <c r="AS100" s="1260">
        <f>SUM('한양도성타임머신 WBS'!$AR$99,'한양도성타임머신 WBS'!$AT$99,'한양도성타임머신 WBS'!$AV$99,'한양도성타임머신 WBS'!$AX$99,'한양도성타임머신 WBS'!$AZ$99,'한양도성타임머신 WBS'!$BB$99)/SUM('한양도성타임머신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</v>
      </c>
      <c r="AT100" s="1259">
        <f>SUM('한양도성타임머신 WBS'!$AQ$99,'한양도성타임머신 WBS'!$AS$99,'한양도성타임머신 WBS'!$AU$99,'한양도성타임머신 WBS'!$AW$99,'한양도성타임머신 WBS'!$AY$99,'한양도성타임머신 WBS'!$BA$99,'한양도성타임머신 WBS'!$BC$99)/SUM('한양도성타임머신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0.48</v>
      </c>
      <c r="AU100" s="1260">
        <f>SUM('한양도성타임머신 WBS'!$AR$99,'한양도성타임머신 WBS'!$AT$99,'한양도성타임머신 WBS'!$AV$99,'한양도성타임머신 WBS'!$AX$99,'한양도성타임머신 WBS'!$AZ$99,'한양도성타임머신 WBS'!$BB$99,'한양도성타임머신 WBS'!$BD$99)/SUM('한양도성타임머신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</v>
      </c>
      <c r="AV100" s="1259">
        <f>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0.59</v>
      </c>
      <c r="AW100" s="1260">
        <f>SUM('한양도성타임머신 WBS'!$AR$99,'한양도성타임머신 WBS'!$AT$99,'한양도성타임머신 WBS'!$AV$99,'한양도성타임머신 WBS'!$AX$99,'한양도성타임머신 WBS'!$AZ$99,'한양도성타임머신 WBS'!$BB$99,'한양도성타임머신 WBS'!$BD$99,'한양도성타임머신 WBS'!$BF$99)/SUM('한양도성타임머신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</v>
      </c>
      <c r="AX100" s="1259">
        <f>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0.7</v>
      </c>
      <c r="AY100" s="1260">
        <f>SUM('한양도성타임머신 WBS'!$AR$99,'한양도성타임머신 WBS'!$AT$99,'한양도성타임머신 WBS'!$AV$99,'한양도성타임머신 WBS'!$AX$99,'한양도성타임머신 WBS'!$AZ$99,'한양도성타임머신 WBS'!$BB$99,'한양도성타임머신 WBS'!$BD$99,'한양도성타임머신 WBS'!$BF$99,'한양도성타임머신 WBS'!$BH$99)/SUM('한양도성타임머신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</v>
      </c>
      <c r="AZ100" s="1259">
        <f>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0.8</v>
      </c>
      <c r="BA100" s="1260">
        <f>SUM('한양도성타임머신 WBS'!$AR$99,'한양도성타임머신 WBS'!$AT$99,'한양도성타임머신 WBS'!$AV$99,'한양도성타임머신 WBS'!$AX$99,'한양도성타임머신 WBS'!$AZ$99,'한양도성타임머신 WBS'!$BB$99,'한양도성타임머신 WBS'!$BD$99,'한양도성타임머신 WBS'!$BF$99,'한양도성타임머신 WBS'!$BH$99,'한양도성타임머신 WBS'!$BJ$99)/SUM('한양도성타임머신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</v>
      </c>
      <c r="BB100" s="1259">
        <f>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0.9</v>
      </c>
      <c r="BC100" s="1260">
        <f>SUM('한양도성타임머신 WBS'!$AR$99,'한양도성타임머신 WBS'!$AT$99,'한양도성타임머신 WBS'!$AV$99,'한양도성타임머신 WBS'!$AX$99,'한양도성타임머신 WBS'!$AZ$99,'한양도성타임머신 WBS'!$BB$99,'한양도성타임머신 WBS'!$BD$99,'한양도성타임머신 WBS'!$BF$99,'한양도성타임머신 WBS'!$BH$99,'한양도성타임머신 WBS'!$BJ$99,'한양도성타임머신 WBS'!$BL$99)/SUM('한양도성타임머신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</v>
      </c>
      <c r="BD100" s="1259">
        <f>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1</v>
      </c>
      <c r="BE100" s="1260">
        <f>SUM('한양도성타임머신 WBS'!$AR$99,'한양도성타임머신 WBS'!$AT$99,'한양도성타임머신 WBS'!$AV$99,'한양도성타임머신 WBS'!$AX$99,'한양도성타임머신 WBS'!$AZ$99,'한양도성타임머신 WBS'!$BB$99,'한양도성타임머신 WBS'!$BD$99,'한양도성타임머신 WBS'!$BF$99,'한양도성타임머신 WBS'!$BH$99,'한양도성타임머신 WBS'!$BJ$99,'한양도성타임머신 WBS'!$BL$99,'한양도성타임머신 WBS'!$BN$99)/SUM('한양도성타임머신 WBS'!$AQ$99,'한양도성타임머신 WBS'!$AS$99,'한양도성타임머신 WBS'!$AU$99,'한양도성타임머신 WBS'!$AW$99,'한양도성타임머신 WBS'!$AY$99,'한양도성타임머신 WBS'!$BA$99,'한양도성타임머신 WBS'!$BC$99,'한양도성타임머신 WBS'!$BE$99,'한양도성타임머신 WBS'!$BG$99,'한양도성타임머신 WBS'!$BI$99,'한양도성타임머신 WBS'!$BK$99,'한양도성타임머신 WBS'!$BM$99)</f>
        <v>0</v>
      </c>
      <c r="BF100" s="1261">
        <f>SUM(BD100)</f>
        <v>1</v>
      </c>
      <c r="BG100" s="1262">
        <f>SUM(BE100)</f>
        <v>0</v>
      </c>
      <c r="BH100" s="1261">
        <f>SUM(BF100)</f>
        <v>1</v>
      </c>
      <c r="BI100" s="1262">
        <f>SUM(BG100)</f>
        <v>0</v>
      </c>
      <c r="BJ100" s="1261">
        <f>SUM(BH100)</f>
        <v>1</v>
      </c>
      <c r="BK100" s="1262">
        <f>SUM(BI100)</f>
        <v>0</v>
      </c>
      <c r="BL100" s="1257"/>
      <c r="BM100" s="1258"/>
      <c r="BN100" s="1257"/>
      <c r="BO100" s="1258"/>
    </row>
    <row r="101" spans="1:67" ht="22" customHeight="1" x14ac:dyDescent="0.25">
      <c r="A101" s="1356"/>
      <c r="B101" s="1358"/>
      <c r="C101" s="1264"/>
      <c r="D101" s="1264" t="s">
        <v>186</v>
      </c>
      <c r="E101" s="1254" t="s">
        <v>230</v>
      </c>
      <c r="F101" s="1257"/>
      <c r="G101" s="1258"/>
      <c r="H101" s="1257"/>
      <c r="I101" s="1258"/>
      <c r="J101" s="1257"/>
      <c r="K101" s="1258"/>
      <c r="L101" s="1257"/>
      <c r="M101" s="1258"/>
      <c r="N101" s="1257"/>
      <c r="O101" s="1258"/>
      <c r="P101" s="1257"/>
      <c r="Q101" s="1258"/>
      <c r="R101" s="1257"/>
      <c r="S101" s="1258"/>
      <c r="T101" s="1257"/>
      <c r="U101" s="1258"/>
      <c r="V101" s="1257"/>
      <c r="W101" s="1258"/>
      <c r="X101" s="1257"/>
      <c r="Y101" s="1258"/>
      <c r="Z101" s="1257"/>
      <c r="AA101" s="1258"/>
      <c r="AB101" s="1257"/>
      <c r="AC101" s="1258"/>
      <c r="AD101" s="1257"/>
      <c r="AE101" s="1258"/>
      <c r="AF101" s="1257"/>
      <c r="AG101" s="1258"/>
      <c r="AH101" s="1257"/>
      <c r="AI101" s="1258"/>
      <c r="AJ101" s="1259">
        <f>SUM('한양도성타임머신 WBS'!$AS$100)/SUM('한양도성타임머신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0.02</v>
      </c>
      <c r="AK101" s="1260">
        <f>SUM('한양도성타임머신 WBS'!$AT$100)/SUM('한양도성타임머신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</v>
      </c>
      <c r="AL101" s="1259">
        <f>SUM('한양도성타임머신 WBS'!$AS$100,'한양도성타임머신 WBS'!$AU$100)/SUM('한양도성타임머신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0.04</v>
      </c>
      <c r="AM101" s="1260">
        <f>SUM('한양도성타임머신 WBS'!$AT$100,'한양도성타임머신 WBS'!$AV$100)/SUM('한양도성타임머신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</v>
      </c>
      <c r="AN101" s="1259">
        <f>SUM('한양도성타임머신 WBS'!$AS$100,'한양도성타임머신 WBS'!$AU$100,'한양도성타임머신 WBS'!$AW$100)/SUM('한양도성타임머신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0.12</v>
      </c>
      <c r="AO101" s="1260">
        <f>SUM('한양도성타임머신 WBS'!$AT$100,'한양도성타임머신 WBS'!$AV$100,'한양도성타임머신 WBS'!$AX$100)/SUM('한양도성타임머신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</v>
      </c>
      <c r="AP101" s="1259">
        <f>SUM('한양도성타임머신 WBS'!$AS$100,'한양도성타임머신 WBS'!$AU$100,'한양도성타임머신 WBS'!$AW$100,'한양도성타임머신 WBS'!$AY$100)/SUM('한양도성타임머신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0.2</v>
      </c>
      <c r="AQ101" s="1260">
        <f>SUM('한양도성타임머신 WBS'!$AT$100,'한양도성타임머신 WBS'!$AV$100,'한양도성타임머신 WBS'!$AX$100,'한양도성타임머신 WBS'!$AZ$100)/SUM('한양도성타임머신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</v>
      </c>
      <c r="AR101" s="1259">
        <f>SUM('한양도성타임머신 WBS'!$AS$100,'한양도성타임머신 WBS'!$AU$100,'한양도성타임머신 WBS'!$AW$100,'한양도성타임머신 WBS'!$AY$100,'한양도성타임머신 WBS'!$BA$100)/SUM('한양도성타임머신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0.28000000000000003</v>
      </c>
      <c r="AS101" s="1260">
        <f>SUM('한양도성타임머신 WBS'!$AT$100,'한양도성타임머신 WBS'!$AV$100,'한양도성타임머신 WBS'!$AX$100,'한양도성타임머신 WBS'!$AZ$100,'한양도성타임머신 WBS'!$BB$100)/SUM('한양도성타임머신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</v>
      </c>
      <c r="AT101" s="1259">
        <f>SUM('한양도성타임머신 WBS'!$AS$100,'한양도성타임머신 WBS'!$AU$100,'한양도성타임머신 WBS'!$AW$100,'한양도성타임머신 WBS'!$AY$100,'한양도성타임머신 WBS'!$BA$100,'한양도성타임머신 WBS'!$BC$100)/SUM('한양도성타임머신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0.38</v>
      </c>
      <c r="AU101" s="1260">
        <f>SUM('한양도성타임머신 WBS'!$AT$100,'한양도성타임머신 WBS'!$AV$100,'한양도성타임머신 WBS'!$AX$100,'한양도성타임머신 WBS'!$AZ$100,'한양도성타임머신 WBS'!$BB$100,'한양도성타임머신 WBS'!$BD$100)/SUM('한양도성타임머신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</v>
      </c>
      <c r="AV101" s="1259">
        <f>SUM('한양도성타임머신 WBS'!$AS$100,'한양도성타임머신 WBS'!$AU$100,'한양도성타임머신 WBS'!$AW$100,'한양도성타임머신 WBS'!$AY$100,'한양도성타임머신 WBS'!$BA$100,'한양도성타임머신 WBS'!$BC$100,'한양도성타임머신 WBS'!$BE$100)/SUM('한양도성타임머신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0.49</v>
      </c>
      <c r="AW101" s="1260">
        <f>SUM('한양도성타임머신 WBS'!$AT$100,'한양도성타임머신 WBS'!$AV$100,'한양도성타임머신 WBS'!$AX$100,'한양도성타임머신 WBS'!$AZ$100,'한양도성타임머신 WBS'!$BB$100,'한양도성타임머신 WBS'!$BD$100,'한양도성타임머신 WBS'!$BF$100)/SUM('한양도성타임머신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</v>
      </c>
      <c r="AX101" s="1259">
        <f>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0.6</v>
      </c>
      <c r="AY101" s="1260">
        <f>SUM('한양도성타임머신 WBS'!$AT$100,'한양도성타임머신 WBS'!$AV$100,'한양도성타임머신 WBS'!$AX$100,'한양도성타임머신 WBS'!$AZ$100,'한양도성타임머신 WBS'!$BB$100,'한양도성타임머신 WBS'!$BD$100,'한양도성타임머신 WBS'!$BF$100,'한양도성타임머신 WBS'!$BH$100)/SUM('한양도성타임머신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</v>
      </c>
      <c r="AZ101" s="1259">
        <f>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0.7</v>
      </c>
      <c r="BA101" s="1260">
        <f>SUM('한양도성타임머신 WBS'!$AT$100,'한양도성타임머신 WBS'!$AV$100,'한양도성타임머신 WBS'!$AX$100,'한양도성타임머신 WBS'!$AZ$100,'한양도성타임머신 WBS'!$BB$100,'한양도성타임머신 WBS'!$BD$100,'한양도성타임머신 WBS'!$BF$100,'한양도성타임머신 WBS'!$BH$100,'한양도성타임머신 WBS'!$BJ$100)/SUM('한양도성타임머신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</v>
      </c>
      <c r="BB101" s="1259">
        <f>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0.8</v>
      </c>
      <c r="BC101" s="1260">
        <f>SUM('한양도성타임머신 WBS'!$AT$100,'한양도성타임머신 WBS'!$AV$100,'한양도성타임머신 WBS'!$AX$100,'한양도성타임머신 WBS'!$AZ$100,'한양도성타임머신 WBS'!$BB$100,'한양도성타임머신 WBS'!$BD$100,'한양도성타임머신 WBS'!$BF$100,'한양도성타임머신 WBS'!$BH$100,'한양도성타임머신 WBS'!$BJ$100,'한양도성타임머신 WBS'!$BL$100)/SUM('한양도성타임머신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</v>
      </c>
      <c r="BD101" s="1259">
        <f>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0.9</v>
      </c>
      <c r="BE101" s="1260">
        <f>SUM('한양도성타임머신 WBS'!$AT$100,'한양도성타임머신 WBS'!$AV$100,'한양도성타임머신 WBS'!$AX$100,'한양도성타임머신 WBS'!$AZ$100,'한양도성타임머신 WBS'!$BB$100,'한양도성타임머신 WBS'!$BD$100,'한양도성타임머신 WBS'!$BF$100,'한양도성타임머신 WBS'!$BH$100,'한양도성타임머신 WBS'!$BJ$100,'한양도성타임머신 WBS'!$BL$100,'한양도성타임머신 WBS'!$BN$100)/SUM('한양도성타임머신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</v>
      </c>
      <c r="BF101" s="1259">
        <f>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1</v>
      </c>
      <c r="BG101" s="1260">
        <f>SUM('한양도성타임머신 WBS'!$AT$100,'한양도성타임머신 WBS'!$AV$100,'한양도성타임머신 WBS'!$AX$100,'한양도성타임머신 WBS'!$AZ$100,'한양도성타임머신 WBS'!$BB$100,'한양도성타임머신 WBS'!$BD$100,'한양도성타임머신 WBS'!$BF$100,'한양도성타임머신 WBS'!$BH$100,'한양도성타임머신 WBS'!$BJ$100,'한양도성타임머신 WBS'!$BL$100,'한양도성타임머신 WBS'!$BN$100,'한양도성타임머신 WBS'!$BP$100)/SUM('한양도성타임머신 WBS'!$AS$100,'한양도성타임머신 WBS'!$AU$100,'한양도성타임머신 WBS'!$AW$100,'한양도성타임머신 WBS'!$AY$100,'한양도성타임머신 WBS'!$BA$100,'한양도성타임머신 WBS'!$BC$100,'한양도성타임머신 WBS'!$BE$100,'한양도성타임머신 WBS'!$BG$100,'한양도성타임머신 WBS'!$BI$100,'한양도성타임머신 WBS'!$BK$100,'한양도성타임머신 WBS'!$BM$100,'한양도성타임머신 WBS'!$BO$100)</f>
        <v>0</v>
      </c>
      <c r="BH101" s="1261">
        <f>SUM(BF101)</f>
        <v>1</v>
      </c>
      <c r="BI101" s="1262">
        <f>SUM(BG101)</f>
        <v>0</v>
      </c>
      <c r="BJ101" s="1261">
        <f>SUM(BH101)</f>
        <v>1</v>
      </c>
      <c r="BK101" s="1262">
        <f>SUM(BI101)</f>
        <v>0</v>
      </c>
      <c r="BL101" s="1257"/>
      <c r="BM101" s="1258"/>
      <c r="BN101" s="1257"/>
      <c r="BO101" s="1258"/>
    </row>
    <row r="102" spans="1:67" ht="22" customHeight="1" x14ac:dyDescent="0.25">
      <c r="A102" s="1356"/>
      <c r="B102" s="1358"/>
      <c r="C102" s="1264"/>
      <c r="D102" s="1264" t="s">
        <v>187</v>
      </c>
      <c r="E102" s="1254" t="s">
        <v>231</v>
      </c>
      <c r="F102" s="1257"/>
      <c r="G102" s="1258"/>
      <c r="H102" s="1257"/>
      <c r="I102" s="1258"/>
      <c r="J102" s="1257"/>
      <c r="K102" s="1258"/>
      <c r="L102" s="1257"/>
      <c r="M102" s="1258"/>
      <c r="N102" s="1257"/>
      <c r="O102" s="1258"/>
      <c r="P102" s="1257"/>
      <c r="Q102" s="1258"/>
      <c r="R102" s="1257"/>
      <c r="S102" s="1258"/>
      <c r="T102" s="1257"/>
      <c r="U102" s="1258"/>
      <c r="V102" s="1257"/>
      <c r="W102" s="1258"/>
      <c r="X102" s="1257"/>
      <c r="Y102" s="1258"/>
      <c r="Z102" s="1257"/>
      <c r="AA102" s="1258"/>
      <c r="AB102" s="1257"/>
      <c r="AC102" s="1258"/>
      <c r="AD102" s="1257"/>
      <c r="AE102" s="1258"/>
      <c r="AF102" s="1259">
        <f>SUM('한양도성타임머신 WBS'!$AO$101)/SUM('한양도성타임머신 WBS'!$AO$101,'한양도성타임머신 WBS'!$BA$101,'한양도성타임머신 WBS'!$BQ$101,'한양도성타임머신 WBS'!$BS$101)</f>
        <v>0.25</v>
      </c>
      <c r="AG102" s="1260">
        <f>SUM('한양도성타임머신 WBS'!$AP$101)/SUM('한양도성타임머신 WBS'!$AO$101,'한양도성타임머신 WBS'!$BA$101,'한양도성타임머신 WBS'!$BQ$101,'한양도성타임머신 WBS'!$BS$101)</f>
        <v>0</v>
      </c>
      <c r="AH102" s="1261">
        <f t="shared" ref="AH102:AQ102" si="144">SUM(AF102)</f>
        <v>0.25</v>
      </c>
      <c r="AI102" s="1262">
        <f t="shared" si="144"/>
        <v>0</v>
      </c>
      <c r="AJ102" s="1261">
        <f t="shared" si="144"/>
        <v>0.25</v>
      </c>
      <c r="AK102" s="1262">
        <f t="shared" si="144"/>
        <v>0</v>
      </c>
      <c r="AL102" s="1261">
        <f t="shared" si="144"/>
        <v>0.25</v>
      </c>
      <c r="AM102" s="1262">
        <f t="shared" si="144"/>
        <v>0</v>
      </c>
      <c r="AN102" s="1261">
        <f t="shared" si="144"/>
        <v>0.25</v>
      </c>
      <c r="AO102" s="1262">
        <f t="shared" si="144"/>
        <v>0</v>
      </c>
      <c r="AP102" s="1261">
        <f t="shared" si="144"/>
        <v>0.25</v>
      </c>
      <c r="AQ102" s="1262">
        <f t="shared" si="144"/>
        <v>0</v>
      </c>
      <c r="AR102" s="1259">
        <f>SUM('한양도성타임머신 WBS'!$AM$101,'한양도성타임머신 WBS'!$BA$101)/SUM('한양도성타임머신 WBS'!$AM$101,'한양도성타임머신 WBS'!$BA$101,'한양도성타임머신 WBS'!$BO$101,'한양도성타임머신 WBS'!$BQ$101)</f>
        <v>0.5</v>
      </c>
      <c r="AS102" s="1260">
        <f>SUM('한양도성타임머신 WBS'!$AN$101,'한양도성타임머신 WBS'!$BB$101)/SUM('한양도성타임머신 WBS'!$AM$101,'한양도성타임머신 WBS'!$BA$101,'한양도성타임머신 WBS'!$BO$101,'한양도성타임머신 WBS'!$BQ$101)</f>
        <v>0</v>
      </c>
      <c r="AT102" s="1261">
        <f>SUM(AR102)</f>
        <v>0.5</v>
      </c>
      <c r="AU102" s="1262">
        <f>SUM(AS102)</f>
        <v>0</v>
      </c>
      <c r="AV102" s="1261">
        <f t="shared" ref="AV102:BC102" si="145">SUM(AT102)</f>
        <v>0.5</v>
      </c>
      <c r="AW102" s="1262">
        <f t="shared" si="145"/>
        <v>0</v>
      </c>
      <c r="AX102" s="1261">
        <f t="shared" si="145"/>
        <v>0.5</v>
      </c>
      <c r="AY102" s="1262">
        <f t="shared" si="145"/>
        <v>0</v>
      </c>
      <c r="AZ102" s="1261">
        <f t="shared" si="145"/>
        <v>0.5</v>
      </c>
      <c r="BA102" s="1262">
        <f t="shared" si="145"/>
        <v>0</v>
      </c>
      <c r="BB102" s="1261">
        <f t="shared" si="145"/>
        <v>0.5</v>
      </c>
      <c r="BC102" s="1262">
        <f t="shared" si="145"/>
        <v>0</v>
      </c>
      <c r="BD102" s="1261">
        <f>SUM(BB102)</f>
        <v>0.5</v>
      </c>
      <c r="BE102" s="1262">
        <f>SUM(BC102)</f>
        <v>0</v>
      </c>
      <c r="BF102" s="1259">
        <f>SUM('한양도성타임머신 WBS'!$AO$101,'한양도성타임머신 WBS'!$BA$101,'한양도성타임머신 WBS'!$BQ$101)/SUM('한양도성타임머신 WBS'!$AO$101,'한양도성타임머신 WBS'!$BA$101,'한양도성타임머신 WBS'!$BQ$101,'한양도성타임머신 WBS'!$BS$101)</f>
        <v>0.75</v>
      </c>
      <c r="BG102" s="1260">
        <f>SUM('한양도성타임머신 WBS'!$AP$101,'한양도성타임머신 WBS'!$BB$101,'한양도성타임머신 WBS'!$BR$101)/SUM('한양도성타임머신 WBS'!$AO$101,'한양도성타임머신 WBS'!$BA$101,'한양도성타임머신 WBS'!$BQ$101,'한양도성타임머신 WBS'!$BS$101)</f>
        <v>0</v>
      </c>
      <c r="BH102" s="1259">
        <f>SUM('한양도성타임머신 WBS'!$AO$101,'한양도성타임머신 WBS'!$BA$101,'한양도성타임머신 WBS'!$BQ$101,'한양도성타임머신 WBS'!$BS$101)/SUM('한양도성타임머신 WBS'!$AO$101,'한양도성타임머신 WBS'!$BA$101,'한양도성타임머신 WBS'!$BQ$101,'한양도성타임머신 WBS'!$BS$101)</f>
        <v>1</v>
      </c>
      <c r="BI102" s="1260">
        <f>SUM('한양도성타임머신 WBS'!$AP$101,'한양도성타임머신 WBS'!$BB$101,'한양도성타임머신 WBS'!$BR$101,'한양도성타임머신 WBS'!$BT$101)/SUM('한양도성타임머신 WBS'!$AO$101,'한양도성타임머신 WBS'!$BA$101,'한양도성타임머신 WBS'!$BQ$101,'한양도성타임머신 WBS'!$BS$101)</f>
        <v>0</v>
      </c>
      <c r="BJ102" s="1261">
        <f>SUM(BH102)</f>
        <v>1</v>
      </c>
      <c r="BK102" s="1262">
        <f>SUM(BI102)</f>
        <v>0</v>
      </c>
      <c r="BL102" s="1257"/>
      <c r="BM102" s="1258"/>
      <c r="BN102" s="1257"/>
      <c r="BO102" s="1258"/>
    </row>
    <row r="103" spans="1:67" ht="22" customHeight="1" x14ac:dyDescent="0.25">
      <c r="A103" s="1356"/>
      <c r="B103" s="1359" t="s">
        <v>255</v>
      </c>
      <c r="C103" s="1360" t="s">
        <v>71</v>
      </c>
      <c r="D103" s="1360"/>
      <c r="E103" s="1360"/>
      <c r="F103" s="1361">
        <f>SUM(F104,F109,F114)/3</f>
        <v>0</v>
      </c>
      <c r="G103" s="1362">
        <f>SUM(G104,G109,G114)/3</f>
        <v>0</v>
      </c>
      <c r="H103" s="1361">
        <f t="shared" ref="H103:BO103" si="146">SUM(H104,H109,H114)/3</f>
        <v>0</v>
      </c>
      <c r="I103" s="1362">
        <f t="shared" si="146"/>
        <v>0</v>
      </c>
      <c r="J103" s="1361">
        <f t="shared" si="146"/>
        <v>0</v>
      </c>
      <c r="K103" s="1362">
        <f t="shared" si="146"/>
        <v>0</v>
      </c>
      <c r="L103" s="1361">
        <f t="shared" si="146"/>
        <v>0</v>
      </c>
      <c r="M103" s="1362">
        <f t="shared" si="146"/>
        <v>0</v>
      </c>
      <c r="N103" s="1361">
        <f t="shared" si="146"/>
        <v>0</v>
      </c>
      <c r="O103" s="1362">
        <f t="shared" si="146"/>
        <v>0</v>
      </c>
      <c r="P103" s="1361">
        <f t="shared" si="146"/>
        <v>0</v>
      </c>
      <c r="Q103" s="1362">
        <f t="shared" si="146"/>
        <v>0</v>
      </c>
      <c r="R103" s="1361">
        <f t="shared" si="146"/>
        <v>0</v>
      </c>
      <c r="S103" s="1362">
        <f t="shared" si="146"/>
        <v>0</v>
      </c>
      <c r="T103" s="1361">
        <f t="shared" si="146"/>
        <v>8.333333333333335E-3</v>
      </c>
      <c r="U103" s="1362">
        <f t="shared" si="146"/>
        <v>8.333333333333335E-3</v>
      </c>
      <c r="V103" s="1361">
        <f t="shared" si="146"/>
        <v>3.7500000000000006E-2</v>
      </c>
      <c r="W103" s="1362">
        <f t="shared" si="146"/>
        <v>3.7500000000000006E-2</v>
      </c>
      <c r="X103" s="1361">
        <f t="shared" si="146"/>
        <v>9.7500000000000017E-2</v>
      </c>
      <c r="Y103" s="1362">
        <f t="shared" si="146"/>
        <v>9.7500000000000017E-2</v>
      </c>
      <c r="Z103" s="1361">
        <f t="shared" si="146"/>
        <v>0.1575</v>
      </c>
      <c r="AA103" s="1362">
        <f t="shared" si="146"/>
        <v>0.14500000000000002</v>
      </c>
      <c r="AB103" s="1361">
        <f t="shared" si="146"/>
        <v>0.21750000000000003</v>
      </c>
      <c r="AC103" s="1362">
        <f t="shared" si="146"/>
        <v>0.18000000000000002</v>
      </c>
      <c r="AD103" s="1361">
        <f t="shared" si="146"/>
        <v>0.25833333333333336</v>
      </c>
      <c r="AE103" s="1362">
        <f t="shared" si="146"/>
        <v>0.20416666666666669</v>
      </c>
      <c r="AF103" s="1361">
        <f t="shared" si="146"/>
        <v>0.30083333333333334</v>
      </c>
      <c r="AG103" s="1362">
        <f t="shared" si="146"/>
        <v>0.20416666666666669</v>
      </c>
      <c r="AH103" s="1361">
        <f t="shared" si="146"/>
        <v>0.32250000000000006</v>
      </c>
      <c r="AI103" s="1362">
        <f t="shared" si="146"/>
        <v>0.20416666666666669</v>
      </c>
      <c r="AJ103" s="1361">
        <f t="shared" si="146"/>
        <v>0.34583333333333338</v>
      </c>
      <c r="AK103" s="1362">
        <f t="shared" si="146"/>
        <v>0.20416666666666669</v>
      </c>
      <c r="AL103" s="1361">
        <f t="shared" si="146"/>
        <v>0.3833333333333333</v>
      </c>
      <c r="AM103" s="1362">
        <f t="shared" si="146"/>
        <v>0.20416666666666669</v>
      </c>
      <c r="AN103" s="1361">
        <f t="shared" si="146"/>
        <v>0.42083333333333334</v>
      </c>
      <c r="AO103" s="1362">
        <f t="shared" si="146"/>
        <v>0.20416666666666669</v>
      </c>
      <c r="AP103" s="1361">
        <f t="shared" si="146"/>
        <v>0.44166666666666665</v>
      </c>
      <c r="AQ103" s="1362">
        <f t="shared" si="146"/>
        <v>0.20416666666666669</v>
      </c>
      <c r="AR103" s="1361">
        <f t="shared" si="146"/>
        <v>0.48749999999999999</v>
      </c>
      <c r="AS103" s="1362">
        <f t="shared" si="146"/>
        <v>0.20416666666666669</v>
      </c>
      <c r="AT103" s="1361">
        <f t="shared" si="146"/>
        <v>0.52916666666666667</v>
      </c>
      <c r="AU103" s="1362">
        <f t="shared" si="146"/>
        <v>0.20416666666666669</v>
      </c>
      <c r="AV103" s="1361">
        <f t="shared" si="146"/>
        <v>0.5708333333333333</v>
      </c>
      <c r="AW103" s="1362">
        <f t="shared" si="146"/>
        <v>0.20416666666666669</v>
      </c>
      <c r="AX103" s="1361">
        <f t="shared" si="146"/>
        <v>0.6333333333333333</v>
      </c>
      <c r="AY103" s="1362">
        <f t="shared" si="146"/>
        <v>0.20416666666666669</v>
      </c>
      <c r="AZ103" s="1361">
        <f t="shared" si="146"/>
        <v>0.72916666666666663</v>
      </c>
      <c r="BA103" s="1362">
        <f t="shared" si="146"/>
        <v>0.20416666666666669</v>
      </c>
      <c r="BB103" s="1361">
        <f t="shared" si="146"/>
        <v>0.84583333333333333</v>
      </c>
      <c r="BC103" s="1362">
        <f t="shared" si="146"/>
        <v>0.20416666666666669</v>
      </c>
      <c r="BD103" s="1361">
        <f t="shared" si="146"/>
        <v>0.92499999999999993</v>
      </c>
      <c r="BE103" s="1362">
        <f t="shared" si="146"/>
        <v>0.20416666666666669</v>
      </c>
      <c r="BF103" s="1361">
        <f t="shared" si="146"/>
        <v>0.95833333333333337</v>
      </c>
      <c r="BG103" s="1362">
        <f t="shared" si="146"/>
        <v>0.20416666666666669</v>
      </c>
      <c r="BH103" s="1361">
        <f t="shared" si="146"/>
        <v>0.97916666666666663</v>
      </c>
      <c r="BI103" s="1362">
        <f t="shared" si="146"/>
        <v>0.20416666666666669</v>
      </c>
      <c r="BJ103" s="1361">
        <f t="shared" si="146"/>
        <v>1</v>
      </c>
      <c r="BK103" s="1362">
        <f t="shared" si="146"/>
        <v>0.20416666666666669</v>
      </c>
      <c r="BL103" s="1361">
        <f t="shared" si="146"/>
        <v>0</v>
      </c>
      <c r="BM103" s="1362">
        <f t="shared" si="146"/>
        <v>0</v>
      </c>
      <c r="BN103" s="1361">
        <f t="shared" si="146"/>
        <v>0</v>
      </c>
      <c r="BO103" s="1362">
        <f t="shared" si="146"/>
        <v>0</v>
      </c>
    </row>
    <row r="104" spans="1:67" ht="22" customHeight="1" x14ac:dyDescent="0.25">
      <c r="A104" s="1356"/>
      <c r="B104" s="1363"/>
      <c r="C104" s="1364" t="s">
        <v>188</v>
      </c>
      <c r="D104" s="1364" t="s">
        <v>46</v>
      </c>
      <c r="E104" s="1364"/>
      <c r="F104" s="1365">
        <f>SUM(F105:F108)/4</f>
        <v>0</v>
      </c>
      <c r="G104" s="1366">
        <f>SUM(G105:G108)/4</f>
        <v>0</v>
      </c>
      <c r="H104" s="1365">
        <f t="shared" ref="H104:BO104" si="147">SUM(H105:H108)/4</f>
        <v>0</v>
      </c>
      <c r="I104" s="1366">
        <f t="shared" si="147"/>
        <v>0</v>
      </c>
      <c r="J104" s="1365">
        <f t="shared" si="147"/>
        <v>0</v>
      </c>
      <c r="K104" s="1366">
        <f t="shared" si="147"/>
        <v>0</v>
      </c>
      <c r="L104" s="1365">
        <f t="shared" si="147"/>
        <v>0</v>
      </c>
      <c r="M104" s="1366">
        <f t="shared" si="147"/>
        <v>0</v>
      </c>
      <c r="N104" s="1365">
        <f t="shared" si="147"/>
        <v>0</v>
      </c>
      <c r="O104" s="1366">
        <f t="shared" si="147"/>
        <v>0</v>
      </c>
      <c r="P104" s="1365">
        <f t="shared" si="147"/>
        <v>0</v>
      </c>
      <c r="Q104" s="1366">
        <f t="shared" si="147"/>
        <v>0</v>
      </c>
      <c r="R104" s="1365">
        <f t="shared" si="147"/>
        <v>0</v>
      </c>
      <c r="S104" s="1366">
        <f t="shared" si="147"/>
        <v>0</v>
      </c>
      <c r="T104" s="1365">
        <f t="shared" si="147"/>
        <v>2.5000000000000005E-2</v>
      </c>
      <c r="U104" s="1366">
        <f t="shared" si="147"/>
        <v>2.5000000000000005E-2</v>
      </c>
      <c r="V104" s="1365">
        <f t="shared" si="147"/>
        <v>0.11250000000000002</v>
      </c>
      <c r="W104" s="1366">
        <f t="shared" si="147"/>
        <v>0.11250000000000002</v>
      </c>
      <c r="X104" s="1365">
        <f t="shared" si="147"/>
        <v>0.28750000000000003</v>
      </c>
      <c r="Y104" s="1366">
        <f t="shared" si="147"/>
        <v>0.28750000000000003</v>
      </c>
      <c r="Z104" s="1365">
        <f t="shared" si="147"/>
        <v>0.46250000000000002</v>
      </c>
      <c r="AA104" s="1366">
        <f t="shared" si="147"/>
        <v>0.42500000000000004</v>
      </c>
      <c r="AB104" s="1365">
        <f t="shared" si="147"/>
        <v>0.63750000000000007</v>
      </c>
      <c r="AC104" s="1366">
        <f t="shared" si="147"/>
        <v>0.52500000000000002</v>
      </c>
      <c r="AD104" s="1365">
        <f t="shared" si="147"/>
        <v>0.75</v>
      </c>
      <c r="AE104" s="1366">
        <f t="shared" si="147"/>
        <v>0.58750000000000002</v>
      </c>
      <c r="AF104" s="1365">
        <f t="shared" si="147"/>
        <v>0.8</v>
      </c>
      <c r="AG104" s="1366">
        <f t="shared" si="147"/>
        <v>0.58750000000000002</v>
      </c>
      <c r="AH104" s="1365">
        <f t="shared" si="147"/>
        <v>0.85000000000000009</v>
      </c>
      <c r="AI104" s="1366">
        <f t="shared" si="147"/>
        <v>0.58750000000000002</v>
      </c>
      <c r="AJ104" s="1365">
        <f t="shared" si="147"/>
        <v>0.9</v>
      </c>
      <c r="AK104" s="1366">
        <f t="shared" si="147"/>
        <v>0.58750000000000002</v>
      </c>
      <c r="AL104" s="1365">
        <f t="shared" si="147"/>
        <v>0.95</v>
      </c>
      <c r="AM104" s="1366">
        <f t="shared" si="147"/>
        <v>0.58750000000000002</v>
      </c>
      <c r="AN104" s="1365">
        <f t="shared" si="147"/>
        <v>1</v>
      </c>
      <c r="AO104" s="1366">
        <f t="shared" si="147"/>
        <v>0.58750000000000002</v>
      </c>
      <c r="AP104" s="1365">
        <f t="shared" si="147"/>
        <v>1</v>
      </c>
      <c r="AQ104" s="1366">
        <f t="shared" si="147"/>
        <v>0.58750000000000002</v>
      </c>
      <c r="AR104" s="1365">
        <f t="shared" si="147"/>
        <v>1</v>
      </c>
      <c r="AS104" s="1366">
        <f t="shared" si="147"/>
        <v>0.58750000000000002</v>
      </c>
      <c r="AT104" s="1365">
        <f t="shared" si="147"/>
        <v>1</v>
      </c>
      <c r="AU104" s="1366">
        <f t="shared" si="147"/>
        <v>0.58750000000000002</v>
      </c>
      <c r="AV104" s="1365">
        <f t="shared" si="147"/>
        <v>1</v>
      </c>
      <c r="AW104" s="1366">
        <f t="shared" si="147"/>
        <v>0.58750000000000002</v>
      </c>
      <c r="AX104" s="1365">
        <f t="shared" si="147"/>
        <v>1</v>
      </c>
      <c r="AY104" s="1366">
        <f t="shared" si="147"/>
        <v>0.58750000000000002</v>
      </c>
      <c r="AZ104" s="1365">
        <f t="shared" si="147"/>
        <v>1</v>
      </c>
      <c r="BA104" s="1366">
        <f t="shared" si="147"/>
        <v>0.58750000000000002</v>
      </c>
      <c r="BB104" s="1365">
        <f t="shared" si="147"/>
        <v>1</v>
      </c>
      <c r="BC104" s="1366">
        <f t="shared" si="147"/>
        <v>0.58750000000000002</v>
      </c>
      <c r="BD104" s="1365">
        <f t="shared" si="147"/>
        <v>1</v>
      </c>
      <c r="BE104" s="1366">
        <f t="shared" si="147"/>
        <v>0.58750000000000002</v>
      </c>
      <c r="BF104" s="1365">
        <f t="shared" si="147"/>
        <v>1</v>
      </c>
      <c r="BG104" s="1366">
        <f t="shared" si="147"/>
        <v>0.58750000000000002</v>
      </c>
      <c r="BH104" s="1365">
        <f t="shared" si="147"/>
        <v>1</v>
      </c>
      <c r="BI104" s="1366">
        <f t="shared" si="147"/>
        <v>0.58750000000000002</v>
      </c>
      <c r="BJ104" s="1365">
        <f t="shared" si="147"/>
        <v>1</v>
      </c>
      <c r="BK104" s="1366">
        <f t="shared" si="147"/>
        <v>0.58750000000000002</v>
      </c>
      <c r="BL104" s="1365">
        <f t="shared" si="147"/>
        <v>0</v>
      </c>
      <c r="BM104" s="1366">
        <f t="shared" si="147"/>
        <v>0</v>
      </c>
      <c r="BN104" s="1365">
        <f t="shared" si="147"/>
        <v>0</v>
      </c>
      <c r="BO104" s="1366">
        <f t="shared" si="147"/>
        <v>0</v>
      </c>
    </row>
    <row r="105" spans="1:67" ht="22" customHeight="1" x14ac:dyDescent="0.25">
      <c r="A105" s="1356"/>
      <c r="B105" s="1358"/>
      <c r="C105" s="1264"/>
      <c r="D105" s="1264" t="s">
        <v>189</v>
      </c>
      <c r="E105" s="1264" t="s">
        <v>47</v>
      </c>
      <c r="F105" s="1257"/>
      <c r="G105" s="1258"/>
      <c r="H105" s="1257"/>
      <c r="I105" s="1258"/>
      <c r="J105" s="1257"/>
      <c r="K105" s="1258"/>
      <c r="L105" s="1257"/>
      <c r="M105" s="1258"/>
      <c r="N105" s="1257"/>
      <c r="O105" s="1258"/>
      <c r="P105" s="1257"/>
      <c r="Q105" s="1258"/>
      <c r="R105" s="1257"/>
      <c r="S105" s="1258"/>
      <c r="T105" s="1259">
        <f>SUM('한양도성타임머신 WBS'!$AC$104)/SUM('한양도성타임머신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5.000000000000001E-2</v>
      </c>
      <c r="U105" s="1260">
        <f>SUM('한양도성타임머신 WBS'!$AD$104)/SUM('한양도성타임머신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5.000000000000001E-2</v>
      </c>
      <c r="V105" s="1259">
        <f>SUM('한양도성타임머신 WBS'!$AC$104,'한양도성타임머신 WBS'!$AE$104)/SUM('한양도성타임머신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0.10000000000000002</v>
      </c>
      <c r="W105" s="1260">
        <f>SUM('한양도성타임머신 WBS'!$AD$104,'한양도성타임머신 WBS'!$AF$104)/SUM('한양도성타임머신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0.10000000000000002</v>
      </c>
      <c r="X105" s="1259">
        <f>SUM('한양도성타임머신 WBS'!$AC$104,'한양도성타임머신 WBS'!$AE$104,'한양도성타임머신 WBS'!$AG$104)/SUM('한양도성타임머신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0.20000000000000004</v>
      </c>
      <c r="Y105" s="1260">
        <f>SUM('한양도성타임머신 WBS'!$AD$104,'한양도성타임머신 WBS'!$AF$104,'한양도성타임머신 WBS'!$AH$104)/SUM('한양도성타임머신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0.20000000000000004</v>
      </c>
      <c r="Z105" s="1259">
        <f>SUM('한양도성타임머신 WBS'!$AC$104,'한양도성타임머신 WBS'!$AE$104,'한양도성타임머신 WBS'!$AG$104,'한양도성타임머신 WBS'!$AI$104)/SUM('한양도성타임머신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0.3000000000000001</v>
      </c>
      <c r="AA105" s="1260">
        <f>SUM('한양도성타임머신 WBS'!$AD$104,'한양도성타임머신 WBS'!$AF$104,'한양도성타임머신 WBS'!$AH$104,'한양도성타임머신 WBS'!$AJ$104)/SUM('한양도성타임머신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0.3000000000000001</v>
      </c>
      <c r="AB105" s="1259">
        <f>SUM('한양도성타임머신 WBS'!$AC$104,'한양도성타임머신 WBS'!$AE$104,'한양도성타임머신 WBS'!$AG$104,'한양도성타임머신 WBS'!$AI$104,'한양도성타임머신 WBS'!$AK$104)/SUM('한양도성타임머신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0.40000000000000008</v>
      </c>
      <c r="AC105" s="1260">
        <f>SUM('한양도성타임머신 WBS'!$AD$104,'한양도성타임머신 WBS'!$AF$104,'한양도성타임머신 WBS'!$AH$104,'한양도성타임머신 WBS'!$AJ$104,'한양도성타임머신 WBS'!$AL$104)/SUM('한양도성타임머신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0.40000000000000008</v>
      </c>
      <c r="AD105" s="1259">
        <f>SUM('한양도성타임머신 WBS'!$AC$104,'한양도성타임머신 WBS'!$AE$104,'한양도성타임머신 WBS'!$AG$104,'한양도성타임머신 WBS'!$AI$104,'한양도성타임머신 WBS'!$AK$104,'한양도성타임머신 WBS'!$AM$104)/SUM('한양도성타임머신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0.5</v>
      </c>
      <c r="AE105" s="1260">
        <f>SUM('한양도성타임머신 WBS'!$AD$104,'한양도성타임머신 WBS'!$AF$104,'한양도성타임머신 WBS'!$AH$104,'한양도성타임머신 WBS'!$AJ$104,'한양도성타임머신 WBS'!$AL$104,'한양도성타임머신 WBS'!$AN$104)/SUM('한양도성타임머신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0.5</v>
      </c>
      <c r="AF105" s="1259">
        <f>SUM('한양도성타임머신 WBS'!$AC$104,'한양도성타임머신 WBS'!$AE$104,'한양도성타임머신 WBS'!$AG$104,'한양도성타임머신 WBS'!$AI$104,'한양도성타임머신 WBS'!$AK$104,'한양도성타임머신 WBS'!$AM$104,'한양도성타임머신 WBS'!$AO$104)/SUM('한양도성타임머신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0.60000000000000009</v>
      </c>
      <c r="AG105" s="1260">
        <f>SUM('한양도성타임머신 WBS'!$AD$104,'한양도성타임머신 WBS'!$AF$104,'한양도성타임머신 WBS'!$AH$104,'한양도성타임머신 WBS'!$AJ$104,'한양도성타임머신 WBS'!$AL$104,'한양도성타임머신 WBS'!$AN$104,'한양도성타임머신 WBS'!$AP$104)/SUM('한양도성타임머신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0.5</v>
      </c>
      <c r="AH105" s="1259">
        <f>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0.70000000000000007</v>
      </c>
      <c r="AI105" s="1260">
        <f>SUM('한양도성타임머신 WBS'!$AD$104,'한양도성타임머신 WBS'!$AF$104,'한양도성타임머신 WBS'!$AH$104,'한양도성타임머신 WBS'!$AJ$104,'한양도성타임머신 WBS'!$AL$104,'한양도성타임머신 WBS'!$AN$104,'한양도성타임머신 WBS'!$AP$104,'한양도성타임머신 WBS'!$AR$104)/SUM('한양도성타임머신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0.5</v>
      </c>
      <c r="AJ105" s="1259">
        <f>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0.8</v>
      </c>
      <c r="AK105" s="1260">
        <f>SUM('한양도성타임머신 WBS'!$AD$104,'한양도성타임머신 WBS'!$AF$104,'한양도성타임머신 WBS'!$AH$104,'한양도성타임머신 WBS'!$AJ$104,'한양도성타임머신 WBS'!$AL$104,'한양도성타임머신 WBS'!$AN$104,'한양도성타임머신 WBS'!$AP$104,'한양도성타임머신 WBS'!$AR$104,'한양도성타임머신 WBS'!$AT$104)/SUM('한양도성타임머신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0.5</v>
      </c>
      <c r="AL105" s="1259">
        <f>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0.9</v>
      </c>
      <c r="AM105" s="1260">
        <f>SUM('한양도성타임머신 WBS'!$AD$104,'한양도성타임머신 WBS'!$AF$104,'한양도성타임머신 WBS'!$AH$104,'한양도성타임머신 WBS'!$AJ$104,'한양도성타임머신 WBS'!$AL$104,'한양도성타임머신 WBS'!$AN$104,'한양도성타임머신 WBS'!$AP$104,'한양도성타임머신 WBS'!$AR$104,'한양도성타임머신 WBS'!$AT$104,'한양도성타임머신 WBS'!$AV$104)/SUM('한양도성타임머신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0.5</v>
      </c>
      <c r="AN105" s="1259">
        <f>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1</v>
      </c>
      <c r="AO105" s="1260">
        <f>SUM('한양도성타임머신 WBS'!$AD$104,'한양도성타임머신 WBS'!$AF$104,'한양도성타임머신 WBS'!$AH$104,'한양도성타임머신 WBS'!$AJ$104,'한양도성타임머신 WBS'!$AL$104,'한양도성타임머신 WBS'!$AN$104,'한양도성타임머신 WBS'!$AP$104,'한양도성타임머신 WBS'!$AR$104,'한양도성타임머신 WBS'!$AT$104,'한양도성타임머신 WBS'!$AV$104,'한양도성타임머신 WBS'!$AX$104)/SUM('한양도성타임머신 WBS'!$AC$104,'한양도성타임머신 WBS'!$AE$104,'한양도성타임머신 WBS'!$AG$104,'한양도성타임머신 WBS'!$AI$104,'한양도성타임머신 WBS'!$AK$104,'한양도성타임머신 WBS'!$AM$104,'한양도성타임머신 WBS'!$AO$104,'한양도성타임머신 WBS'!$AQ$104,'한양도성타임머신 WBS'!$AS$104,'한양도성타임머신 WBS'!$AU$104,'한양도성타임머신 WBS'!$AW$104)</f>
        <v>0.5</v>
      </c>
      <c r="AP105" s="1261">
        <f>SUM(AN105)</f>
        <v>1</v>
      </c>
      <c r="AQ105" s="1262">
        <f>SUM(AO105)</f>
        <v>0.5</v>
      </c>
      <c r="AR105" s="1261">
        <f t="shared" ref="AR105:BG108" si="148">SUM(AP105)</f>
        <v>1</v>
      </c>
      <c r="AS105" s="1262">
        <f t="shared" si="148"/>
        <v>0.5</v>
      </c>
      <c r="AT105" s="1261">
        <f t="shared" si="148"/>
        <v>1</v>
      </c>
      <c r="AU105" s="1262">
        <f t="shared" si="148"/>
        <v>0.5</v>
      </c>
      <c r="AV105" s="1261">
        <f t="shared" si="148"/>
        <v>1</v>
      </c>
      <c r="AW105" s="1262">
        <f t="shared" si="148"/>
        <v>0.5</v>
      </c>
      <c r="AX105" s="1261">
        <f t="shared" si="148"/>
        <v>1</v>
      </c>
      <c r="AY105" s="1262">
        <f t="shared" si="148"/>
        <v>0.5</v>
      </c>
      <c r="AZ105" s="1261">
        <f t="shared" si="148"/>
        <v>1</v>
      </c>
      <c r="BA105" s="1262">
        <f t="shared" si="148"/>
        <v>0.5</v>
      </c>
      <c r="BB105" s="1261">
        <f t="shared" si="148"/>
        <v>1</v>
      </c>
      <c r="BC105" s="1262">
        <f t="shared" si="148"/>
        <v>0.5</v>
      </c>
      <c r="BD105" s="1261">
        <f t="shared" si="148"/>
        <v>1</v>
      </c>
      <c r="BE105" s="1262">
        <f t="shared" si="148"/>
        <v>0.5</v>
      </c>
      <c r="BF105" s="1261">
        <f t="shared" si="148"/>
        <v>1</v>
      </c>
      <c r="BG105" s="1262">
        <f t="shared" si="148"/>
        <v>0.5</v>
      </c>
      <c r="BH105" s="1261">
        <f t="shared" ref="BH105:BK108" si="149">SUM(BF105)</f>
        <v>1</v>
      </c>
      <c r="BI105" s="1262">
        <f t="shared" si="149"/>
        <v>0.5</v>
      </c>
      <c r="BJ105" s="1261">
        <f t="shared" si="149"/>
        <v>1</v>
      </c>
      <c r="BK105" s="1262">
        <f t="shared" si="149"/>
        <v>0.5</v>
      </c>
      <c r="BL105" s="1257"/>
      <c r="BM105" s="1258"/>
      <c r="BN105" s="1257"/>
      <c r="BO105" s="1258"/>
    </row>
    <row r="106" spans="1:67" ht="22" customHeight="1" x14ac:dyDescent="0.25">
      <c r="A106" s="1356"/>
      <c r="B106" s="1358"/>
      <c r="C106" s="1264"/>
      <c r="D106" s="1264" t="s">
        <v>190</v>
      </c>
      <c r="E106" s="1264" t="s">
        <v>53</v>
      </c>
      <c r="F106" s="1257"/>
      <c r="G106" s="1258"/>
      <c r="H106" s="1257"/>
      <c r="I106" s="1258"/>
      <c r="J106" s="1257"/>
      <c r="K106" s="1258"/>
      <c r="L106" s="1257"/>
      <c r="M106" s="1258"/>
      <c r="N106" s="1257"/>
      <c r="O106" s="1258"/>
      <c r="P106" s="1257"/>
      <c r="Q106" s="1258"/>
      <c r="R106" s="1257"/>
      <c r="S106" s="1258"/>
      <c r="T106" s="1259">
        <f>SUM('한양도성타임머신 WBS'!$AC$105)/SUM('한양도성타임머신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5.000000000000001E-2</v>
      </c>
      <c r="U106" s="1260">
        <f>SUM('한양도성타임머신 WBS'!$AD$105)/SUM('한양도성타임머신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5.000000000000001E-2</v>
      </c>
      <c r="V106" s="1259">
        <f>SUM('한양도성타임머신 WBS'!$AC$105,'한양도성타임머신 WBS'!$AE$105)/SUM('한양도성타임머신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0.10000000000000002</v>
      </c>
      <c r="W106" s="1260">
        <f>SUM('한양도성타임머신 WBS'!$AD$105,'한양도성타임머신 WBS'!$AF$105)/SUM('한양도성타임머신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0.10000000000000002</v>
      </c>
      <c r="X106" s="1259">
        <f>SUM('한양도성타임머신 WBS'!$AC$105,'한양도성타임머신 WBS'!$AE$105,'한양도성타임머신 WBS'!$AG$105)/SUM('한양도성타임머신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0.20000000000000004</v>
      </c>
      <c r="Y106" s="1260">
        <f>SUM('한양도성타임머신 WBS'!$AD$105,'한양도성타임머신 WBS'!$AF$105,'한양도성타임머신 WBS'!$AH$105)/SUM('한양도성타임머신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0.20000000000000004</v>
      </c>
      <c r="Z106" s="1259">
        <f>SUM('한양도성타임머신 WBS'!$AC$105,'한양도성타임머신 WBS'!$AE$105,'한양도성타임머신 WBS'!$AG$105,'한양도성타임머신 WBS'!$AI$105)/SUM('한양도성타임머신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0.3000000000000001</v>
      </c>
      <c r="AA106" s="1260">
        <f>SUM('한양도성타임머신 WBS'!$AD$105,'한양도성타임머신 WBS'!$AF$105,'한양도성타임머신 WBS'!$AH$105,'한양도성타임머신 WBS'!$AJ$105)/SUM('한양도성타임머신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0.3000000000000001</v>
      </c>
      <c r="AB106" s="1259">
        <f>SUM('한양도성타임머신 WBS'!$AC$105,'한양도성타임머신 WBS'!$AE$105,'한양도성타임머신 WBS'!$AG$105,'한양도성타임머신 WBS'!$AI$105,'한양도성타임머신 WBS'!$AK$105)/SUM('한양도성타임머신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0.40000000000000008</v>
      </c>
      <c r="AC106" s="1260">
        <f>SUM('한양도성타임머신 WBS'!$AD$105,'한양도성타임머신 WBS'!$AF$105,'한양도성타임머신 WBS'!$AH$105,'한양도성타임머신 WBS'!$AJ$105,'한양도성타임머신 WBS'!$AL$105)/SUM('한양도성타임머신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0.40000000000000008</v>
      </c>
      <c r="AD106" s="1259">
        <f>SUM('한양도성타임머신 WBS'!$AC$105,'한양도성타임머신 WBS'!$AE$105,'한양도성타임머신 WBS'!$AG$105,'한양도성타임머신 WBS'!$AI$105,'한양도성타임머신 WBS'!$AK$105,'한양도성타임머신 WBS'!$AM$105)/SUM('한양도성타임머신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0.5</v>
      </c>
      <c r="AE106" s="1260">
        <f>SUM('한양도성타임머신 WBS'!$AD$105,'한양도성타임머신 WBS'!$AF$105,'한양도성타임머신 WBS'!$AH$105,'한양도성타임머신 WBS'!$AJ$105,'한양도성타임머신 WBS'!$AL$105,'한양도성타임머신 WBS'!$AN$105)/SUM('한양도성타임머신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0.5</v>
      </c>
      <c r="AF106" s="1259">
        <f>SUM('한양도성타임머신 WBS'!$AC$105,'한양도성타임머신 WBS'!$AE$105,'한양도성타임머신 WBS'!$AG$105,'한양도성타임머신 WBS'!$AI$105,'한양도성타임머신 WBS'!$AK$105,'한양도성타임머신 WBS'!$AM$105,'한양도성타임머신 WBS'!$AO$105)/SUM('한양도성타임머신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0.60000000000000009</v>
      </c>
      <c r="AG106" s="1260">
        <f>SUM('한양도성타임머신 WBS'!$AD$105,'한양도성타임머신 WBS'!$AF$105,'한양도성타임머신 WBS'!$AH$105,'한양도성타임머신 WBS'!$AJ$105,'한양도성타임머신 WBS'!$AL$105,'한양도성타임머신 WBS'!$AN$105,'한양도성타임머신 WBS'!$AP$105)/SUM('한양도성타임머신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0.5</v>
      </c>
      <c r="AH106" s="1259">
        <f>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0.70000000000000007</v>
      </c>
      <c r="AI106" s="1260">
        <f>SUM('한양도성타임머신 WBS'!$AD$105,'한양도성타임머신 WBS'!$AF$105,'한양도성타임머신 WBS'!$AH$105,'한양도성타임머신 WBS'!$AJ$105,'한양도성타임머신 WBS'!$AL$105,'한양도성타임머신 WBS'!$AN$105,'한양도성타임머신 WBS'!$AP$105,'한양도성타임머신 WBS'!$AR$105)/SUM('한양도성타임머신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0.5</v>
      </c>
      <c r="AJ106" s="1259">
        <f>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0.8</v>
      </c>
      <c r="AK106" s="1260">
        <f>SUM('한양도성타임머신 WBS'!$AD$105,'한양도성타임머신 WBS'!$AF$105,'한양도성타임머신 WBS'!$AH$105,'한양도성타임머신 WBS'!$AJ$105,'한양도성타임머신 WBS'!$AL$105,'한양도성타임머신 WBS'!$AN$105,'한양도성타임머신 WBS'!$AP$105,'한양도성타임머신 WBS'!$AR$105,'한양도성타임머신 WBS'!$AT$105)/SUM('한양도성타임머신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0.5</v>
      </c>
      <c r="AL106" s="1259">
        <f>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0.9</v>
      </c>
      <c r="AM106" s="1260">
        <f>SUM('한양도성타임머신 WBS'!$AD$105,'한양도성타임머신 WBS'!$AF$105,'한양도성타임머신 WBS'!$AH$105,'한양도성타임머신 WBS'!$AJ$105,'한양도성타임머신 WBS'!$AL$105,'한양도성타임머신 WBS'!$AN$105,'한양도성타임머신 WBS'!$AP$105,'한양도성타임머신 WBS'!$AR$105,'한양도성타임머신 WBS'!$AT$105,'한양도성타임머신 WBS'!$AV$105)/SUM('한양도성타임머신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0.5</v>
      </c>
      <c r="AN106" s="1259">
        <f>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1</v>
      </c>
      <c r="AO106" s="1260">
        <f>SUM('한양도성타임머신 WBS'!$AD$105,'한양도성타임머신 WBS'!$AF$105,'한양도성타임머신 WBS'!$AH$105,'한양도성타임머신 WBS'!$AJ$105,'한양도성타임머신 WBS'!$AL$105,'한양도성타임머신 WBS'!$AN$105,'한양도성타임머신 WBS'!$AP$105,'한양도성타임머신 WBS'!$AR$105,'한양도성타임머신 WBS'!$AT$105,'한양도성타임머신 WBS'!$AV$105,'한양도성타임머신 WBS'!$AX$105)/SUM('한양도성타임머신 WBS'!$AC$105,'한양도성타임머신 WBS'!$AE$105,'한양도성타임머신 WBS'!$AG$105,'한양도성타임머신 WBS'!$AI$105,'한양도성타임머신 WBS'!$AK$105,'한양도성타임머신 WBS'!$AM$105,'한양도성타임머신 WBS'!$AO$105,'한양도성타임머신 WBS'!$AQ$105,'한양도성타임머신 WBS'!$AS$105,'한양도성타임머신 WBS'!$AU$105,'한양도성타임머신 WBS'!$AW$105)</f>
        <v>0.5</v>
      </c>
      <c r="AP106" s="1261">
        <f>SUM(AN106)</f>
        <v>1</v>
      </c>
      <c r="AQ106" s="1262">
        <f>SUM(AO106)</f>
        <v>0.5</v>
      </c>
      <c r="AR106" s="1261">
        <f t="shared" si="148"/>
        <v>1</v>
      </c>
      <c r="AS106" s="1262">
        <f t="shared" si="148"/>
        <v>0.5</v>
      </c>
      <c r="AT106" s="1261">
        <f t="shared" si="148"/>
        <v>1</v>
      </c>
      <c r="AU106" s="1262">
        <f t="shared" si="148"/>
        <v>0.5</v>
      </c>
      <c r="AV106" s="1261">
        <f t="shared" si="148"/>
        <v>1</v>
      </c>
      <c r="AW106" s="1262">
        <f t="shared" si="148"/>
        <v>0.5</v>
      </c>
      <c r="AX106" s="1261">
        <f t="shared" si="148"/>
        <v>1</v>
      </c>
      <c r="AY106" s="1262">
        <f t="shared" si="148"/>
        <v>0.5</v>
      </c>
      <c r="AZ106" s="1261">
        <f t="shared" si="148"/>
        <v>1</v>
      </c>
      <c r="BA106" s="1262">
        <f t="shared" si="148"/>
        <v>0.5</v>
      </c>
      <c r="BB106" s="1261">
        <f t="shared" si="148"/>
        <v>1</v>
      </c>
      <c r="BC106" s="1262">
        <f t="shared" si="148"/>
        <v>0.5</v>
      </c>
      <c r="BD106" s="1261">
        <f t="shared" si="148"/>
        <v>1</v>
      </c>
      <c r="BE106" s="1262">
        <f t="shared" si="148"/>
        <v>0.5</v>
      </c>
      <c r="BF106" s="1261">
        <f t="shared" si="148"/>
        <v>1</v>
      </c>
      <c r="BG106" s="1262">
        <f t="shared" si="148"/>
        <v>0.5</v>
      </c>
      <c r="BH106" s="1261">
        <f t="shared" si="149"/>
        <v>1</v>
      </c>
      <c r="BI106" s="1262">
        <f t="shared" si="149"/>
        <v>0.5</v>
      </c>
      <c r="BJ106" s="1261">
        <f t="shared" si="149"/>
        <v>1</v>
      </c>
      <c r="BK106" s="1262">
        <f t="shared" si="149"/>
        <v>0.5</v>
      </c>
      <c r="BL106" s="1257"/>
      <c r="BM106" s="1258"/>
      <c r="BN106" s="1257"/>
      <c r="BO106" s="1258"/>
    </row>
    <row r="107" spans="1:67" ht="22" customHeight="1" x14ac:dyDescent="0.25">
      <c r="A107" s="1356"/>
      <c r="B107" s="1358"/>
      <c r="C107" s="1264"/>
      <c r="D107" s="1264" t="s">
        <v>191</v>
      </c>
      <c r="E107" s="1264" t="s">
        <v>54</v>
      </c>
      <c r="F107" s="1257"/>
      <c r="G107" s="1258"/>
      <c r="H107" s="1257"/>
      <c r="I107" s="1258"/>
      <c r="J107" s="1257"/>
      <c r="K107" s="1258"/>
      <c r="L107" s="1257"/>
      <c r="M107" s="1258"/>
      <c r="N107" s="1257"/>
      <c r="O107" s="1258"/>
      <c r="P107" s="1257"/>
      <c r="Q107" s="1258"/>
      <c r="R107" s="1257"/>
      <c r="S107" s="1258"/>
      <c r="T107" s="1257"/>
      <c r="U107" s="1258"/>
      <c r="V107" s="1259">
        <f>SUM('한양도성타임머신 WBS'!$AE$106)/SUM('한양도성타임머신 WBS'!$AE$106,'한양도성타임머신 WBS'!$AG$106,'한양도성타임머신 WBS'!$AI$106,'한양도성타임머신 WBS'!$AK$106)</f>
        <v>0.25</v>
      </c>
      <c r="W107" s="1260">
        <f>SUM('한양도성타임머신 WBS'!$AF$106)/SUM('한양도성타임머신 WBS'!$AE$106,'한양도성타임머신 WBS'!$AG$106,'한양도성타임머신 WBS'!$AI$106,'한양도성타임머신 WBS'!$AK$106)</f>
        <v>0.25</v>
      </c>
      <c r="X107" s="1259">
        <f>SUM('한양도성타임머신 WBS'!$AE$106,'한양도성타임머신 WBS'!$AG$106)/SUM('한양도성타임머신 WBS'!$AE$106,'한양도성타임머신 WBS'!$AG$106,'한양도성타임머신 WBS'!$AI$106,'한양도성타임머신 WBS'!$AK$106)</f>
        <v>0.5</v>
      </c>
      <c r="Y107" s="1260">
        <f>SUM('한양도성타임머신 WBS'!$AF$106,'한양도성타임머신 WBS'!$AH$106)/SUM('한양도성타임머신 WBS'!$AE$106,'한양도성타임머신 WBS'!$AG$106,'한양도성타임머신 WBS'!$AI$106,'한양도성타임머신 WBS'!$AK$106)</f>
        <v>0.5</v>
      </c>
      <c r="Z107" s="1259">
        <f>SUM('한양도성타임머신 WBS'!$AE$106,'한양도성타임머신 WBS'!$AG$106,'한양도성타임머신 WBS'!$AI$106)/SUM('한양도성타임머신 WBS'!$AE$106,'한양도성타임머신 WBS'!$AG$106,'한양도성타임머신 WBS'!$AI$106,'한양도성타임머신 WBS'!$AK$106)</f>
        <v>0.75</v>
      </c>
      <c r="AA107" s="1260">
        <f>SUM('한양도성타임머신 WBS'!$AF$106,'한양도성타임머신 WBS'!$AH$106,'한양도성타임머신 WBS'!$AJ$106)/SUM('한양도성타임머신 WBS'!$AE$106,'한양도성타임머신 WBS'!$AG$106,'한양도성타임머신 WBS'!$AI$106,'한양도성타임머신 WBS'!$AK$106)</f>
        <v>0.75</v>
      </c>
      <c r="AB107" s="1259">
        <f>SUM('한양도성타임머신 WBS'!$AE$106,'한양도성타임머신 WBS'!$AG$106,'한양도성타임머신 WBS'!$AI$106,'한양도성타임머신 WBS'!$AK$106)/SUM('한양도성타임머신 WBS'!$AE$106,'한양도성타임머신 WBS'!$AG$106,'한양도성타임머신 WBS'!$AI$106,'한양도성타임머신 WBS'!$AK$106)</f>
        <v>1</v>
      </c>
      <c r="AC107" s="1260">
        <f>SUM('한양도성타임머신 WBS'!$AF$106,'한양도성타임머신 WBS'!$AH$106,'한양도성타임머신 WBS'!$AJ$106,'한양도성타임머신 WBS'!$AL$106)/SUM('한양도성타임머신 WBS'!$AE$106,'한양도성타임머신 WBS'!$AG$106,'한양도성타임머신 WBS'!$AI$106,'한양도성타임머신 WBS'!$AK$106)</f>
        <v>0.85</v>
      </c>
      <c r="AD107" s="1261">
        <f>SUM(AB107)</f>
        <v>1</v>
      </c>
      <c r="AE107" s="1262">
        <f>SUM(AC107)</f>
        <v>0.85</v>
      </c>
      <c r="AF107" s="1261">
        <f t="shared" ref="AF107:AQ108" si="150">SUM(AD107)</f>
        <v>1</v>
      </c>
      <c r="AG107" s="1262">
        <f t="shared" si="150"/>
        <v>0.85</v>
      </c>
      <c r="AH107" s="1261">
        <f t="shared" si="150"/>
        <v>1</v>
      </c>
      <c r="AI107" s="1262">
        <f t="shared" si="150"/>
        <v>0.85</v>
      </c>
      <c r="AJ107" s="1261">
        <f t="shared" si="150"/>
        <v>1</v>
      </c>
      <c r="AK107" s="1262">
        <f t="shared" si="150"/>
        <v>0.85</v>
      </c>
      <c r="AL107" s="1261">
        <f t="shared" si="150"/>
        <v>1</v>
      </c>
      <c r="AM107" s="1262">
        <f t="shared" si="150"/>
        <v>0.85</v>
      </c>
      <c r="AN107" s="1261">
        <f t="shared" si="150"/>
        <v>1</v>
      </c>
      <c r="AO107" s="1262">
        <f t="shared" si="150"/>
        <v>0.85</v>
      </c>
      <c r="AP107" s="1261">
        <f t="shared" si="150"/>
        <v>1</v>
      </c>
      <c r="AQ107" s="1262">
        <f t="shared" si="150"/>
        <v>0.85</v>
      </c>
      <c r="AR107" s="1261">
        <f t="shared" si="148"/>
        <v>1</v>
      </c>
      <c r="AS107" s="1262">
        <f t="shared" si="148"/>
        <v>0.85</v>
      </c>
      <c r="AT107" s="1261">
        <f t="shared" si="148"/>
        <v>1</v>
      </c>
      <c r="AU107" s="1262">
        <f t="shared" si="148"/>
        <v>0.85</v>
      </c>
      <c r="AV107" s="1261">
        <f t="shared" si="148"/>
        <v>1</v>
      </c>
      <c r="AW107" s="1262">
        <f t="shared" si="148"/>
        <v>0.85</v>
      </c>
      <c r="AX107" s="1261">
        <f t="shared" si="148"/>
        <v>1</v>
      </c>
      <c r="AY107" s="1262">
        <f t="shared" si="148"/>
        <v>0.85</v>
      </c>
      <c r="AZ107" s="1261">
        <f t="shared" si="148"/>
        <v>1</v>
      </c>
      <c r="BA107" s="1262">
        <f t="shared" si="148"/>
        <v>0.85</v>
      </c>
      <c r="BB107" s="1261">
        <f t="shared" si="148"/>
        <v>1</v>
      </c>
      <c r="BC107" s="1262">
        <f t="shared" si="148"/>
        <v>0.85</v>
      </c>
      <c r="BD107" s="1261">
        <f t="shared" si="148"/>
        <v>1</v>
      </c>
      <c r="BE107" s="1262">
        <f t="shared" si="148"/>
        <v>0.85</v>
      </c>
      <c r="BF107" s="1261">
        <f t="shared" si="148"/>
        <v>1</v>
      </c>
      <c r="BG107" s="1262">
        <f t="shared" si="148"/>
        <v>0.85</v>
      </c>
      <c r="BH107" s="1261">
        <f t="shared" si="149"/>
        <v>1</v>
      </c>
      <c r="BI107" s="1262">
        <f t="shared" si="149"/>
        <v>0.85</v>
      </c>
      <c r="BJ107" s="1261">
        <f t="shared" si="149"/>
        <v>1</v>
      </c>
      <c r="BK107" s="1262">
        <f t="shared" si="149"/>
        <v>0.85</v>
      </c>
      <c r="BL107" s="1257"/>
      <c r="BM107" s="1258"/>
      <c r="BN107" s="1257"/>
      <c r="BO107" s="1258"/>
    </row>
    <row r="108" spans="1:67" ht="22" customHeight="1" x14ac:dyDescent="0.25">
      <c r="A108" s="1356"/>
      <c r="B108" s="1358"/>
      <c r="C108" s="1264"/>
      <c r="D108" s="1264" t="s">
        <v>192</v>
      </c>
      <c r="E108" s="1264" t="s">
        <v>69</v>
      </c>
      <c r="F108" s="1257"/>
      <c r="G108" s="1258"/>
      <c r="H108" s="1257"/>
      <c r="I108" s="1258"/>
      <c r="J108" s="1257"/>
      <c r="K108" s="1258"/>
      <c r="L108" s="1257"/>
      <c r="M108" s="1258"/>
      <c r="N108" s="1257"/>
      <c r="O108" s="1258"/>
      <c r="P108" s="1257"/>
      <c r="Q108" s="1258"/>
      <c r="R108" s="1257"/>
      <c r="S108" s="1258"/>
      <c r="T108" s="1257"/>
      <c r="U108" s="1258"/>
      <c r="V108" s="1257"/>
      <c r="W108" s="1258"/>
      <c r="X108" s="1259">
        <f>SUM('한양도성타임머신 WBS'!$AG$107)/SUM('한양도성타임머신 WBS'!$AG$107,'한양도성타임머신 WBS'!$AI$107,'한양도성타임머신 WBS'!$AK$107,'한양도성타임머신 WBS'!$AM$107)</f>
        <v>0.25</v>
      </c>
      <c r="Y108" s="1260">
        <f>SUM('한양도성타임머신 WBS'!$AH$107)/SUM('한양도성타임머신 WBS'!$AG$107,'한양도성타임머신 WBS'!$AI$107,'한양도성타임머신 WBS'!$AK$107,'한양도성타임머신 WBS'!$AM$107)</f>
        <v>0.25</v>
      </c>
      <c r="Z108" s="1259">
        <f>SUM('한양도성타임머신 WBS'!$AG$107,'한양도성타임머신 WBS'!$AI$107)/SUM('한양도성타임머신 WBS'!$AG$107,'한양도성타임머신 WBS'!$AI$107,'한양도성타임머신 WBS'!$AK$107,'한양도성타임머신 WBS'!$AM$107)</f>
        <v>0.5</v>
      </c>
      <c r="AA108" s="1260">
        <f>SUM('한양도성타임머신 WBS'!$AH$107,'한양도성타임머신 WBS'!$AJ$107)/SUM('한양도성타임머신 WBS'!$AG$107,'한양도성타임머신 WBS'!$AI$107,'한양도성타임머신 WBS'!$AK$107,'한양도성타임머신 WBS'!$AM$107)</f>
        <v>0.35</v>
      </c>
      <c r="AB108" s="1259">
        <f>SUM('한양도성타임머신 WBS'!$AG$107,'한양도성타임머신 WBS'!$AI$107,'한양도성타임머신 WBS'!$AK$107)/SUM('한양도성타임머신 WBS'!$AG$107,'한양도성타임머신 WBS'!$AI$107,'한양도성타임머신 WBS'!$AK$107,'한양도성타임머신 WBS'!$AM$107)</f>
        <v>0.75</v>
      </c>
      <c r="AC108" s="1260">
        <f>SUM('한양도성타임머신 WBS'!$AH$107,'한양도성타임머신 WBS'!$AJ$107,'한양도성타임머신 WBS'!$AL$107)/SUM('한양도성타임머신 WBS'!$AG$107,'한양도성타임머신 WBS'!$AI$107,'한양도성타임머신 WBS'!$AK$107,'한양도성타임머신 WBS'!$AM$107)</f>
        <v>0.44999999999999996</v>
      </c>
      <c r="AD108" s="1259">
        <f>SUM('한양도성타임머신 WBS'!$AG$107,'한양도성타임머신 WBS'!$AI$107,'한양도성타임머신 WBS'!$AK$107,'한양도성타임머신 WBS'!$AM$107)/SUM('한양도성타임머신 WBS'!$AG$107,'한양도성타임머신 WBS'!$AI$107,'한양도성타임머신 WBS'!$AK$107,'한양도성타임머신 WBS'!$AM$107)</f>
        <v>1</v>
      </c>
      <c r="AE108" s="1260">
        <f>SUM('한양도성타임머신 WBS'!$AH$107,'한양도성타임머신 WBS'!$AJ$107,'한양도성타임머신 WBS'!$AL$107,'한양도성타임머신 WBS'!$AN$107)/SUM('한양도성타임머신 WBS'!$AG$107,'한양도성타임머신 WBS'!$AI$107,'한양도성타임머신 WBS'!$AK$107,'한양도성타임머신 WBS'!$AM$107)</f>
        <v>0.49999999999999994</v>
      </c>
      <c r="AF108" s="1261">
        <f>SUM(AD108)</f>
        <v>1</v>
      </c>
      <c r="AG108" s="1262">
        <f>SUM(AE108)</f>
        <v>0.49999999999999994</v>
      </c>
      <c r="AH108" s="1261">
        <f t="shared" si="150"/>
        <v>1</v>
      </c>
      <c r="AI108" s="1262">
        <f t="shared" si="150"/>
        <v>0.49999999999999994</v>
      </c>
      <c r="AJ108" s="1261">
        <f t="shared" si="150"/>
        <v>1</v>
      </c>
      <c r="AK108" s="1262">
        <f t="shared" si="150"/>
        <v>0.49999999999999994</v>
      </c>
      <c r="AL108" s="1261">
        <f t="shared" si="150"/>
        <v>1</v>
      </c>
      <c r="AM108" s="1262">
        <f t="shared" si="150"/>
        <v>0.49999999999999994</v>
      </c>
      <c r="AN108" s="1261">
        <f t="shared" si="150"/>
        <v>1</v>
      </c>
      <c r="AO108" s="1262">
        <f t="shared" si="150"/>
        <v>0.49999999999999994</v>
      </c>
      <c r="AP108" s="1261">
        <f t="shared" si="150"/>
        <v>1</v>
      </c>
      <c r="AQ108" s="1262">
        <f t="shared" si="150"/>
        <v>0.49999999999999994</v>
      </c>
      <c r="AR108" s="1261">
        <f t="shared" si="148"/>
        <v>1</v>
      </c>
      <c r="AS108" s="1262">
        <f t="shared" si="148"/>
        <v>0.49999999999999994</v>
      </c>
      <c r="AT108" s="1261">
        <f t="shared" si="148"/>
        <v>1</v>
      </c>
      <c r="AU108" s="1262">
        <f t="shared" si="148"/>
        <v>0.49999999999999994</v>
      </c>
      <c r="AV108" s="1261">
        <f t="shared" si="148"/>
        <v>1</v>
      </c>
      <c r="AW108" s="1262">
        <f t="shared" si="148"/>
        <v>0.49999999999999994</v>
      </c>
      <c r="AX108" s="1261">
        <f t="shared" si="148"/>
        <v>1</v>
      </c>
      <c r="AY108" s="1262">
        <f t="shared" si="148"/>
        <v>0.49999999999999994</v>
      </c>
      <c r="AZ108" s="1261">
        <f t="shared" si="148"/>
        <v>1</v>
      </c>
      <c r="BA108" s="1262">
        <f t="shared" si="148"/>
        <v>0.49999999999999994</v>
      </c>
      <c r="BB108" s="1261">
        <f t="shared" si="148"/>
        <v>1</v>
      </c>
      <c r="BC108" s="1262">
        <f t="shared" si="148"/>
        <v>0.49999999999999994</v>
      </c>
      <c r="BD108" s="1261">
        <f t="shared" si="148"/>
        <v>1</v>
      </c>
      <c r="BE108" s="1262">
        <f t="shared" si="148"/>
        <v>0.49999999999999994</v>
      </c>
      <c r="BF108" s="1261">
        <f t="shared" si="148"/>
        <v>1</v>
      </c>
      <c r="BG108" s="1262">
        <f t="shared" si="148"/>
        <v>0.49999999999999994</v>
      </c>
      <c r="BH108" s="1261">
        <f t="shared" si="149"/>
        <v>1</v>
      </c>
      <c r="BI108" s="1262">
        <f t="shared" si="149"/>
        <v>0.49999999999999994</v>
      </c>
      <c r="BJ108" s="1261">
        <f t="shared" si="149"/>
        <v>1</v>
      </c>
      <c r="BK108" s="1262">
        <f t="shared" si="149"/>
        <v>0.49999999999999994</v>
      </c>
      <c r="BL108" s="1257"/>
      <c r="BM108" s="1258"/>
      <c r="BN108" s="1257"/>
      <c r="BO108" s="1258"/>
    </row>
    <row r="109" spans="1:67" ht="22" customHeight="1" x14ac:dyDescent="0.25">
      <c r="A109" s="1356"/>
      <c r="B109" s="1363"/>
      <c r="C109" s="1364" t="s">
        <v>193</v>
      </c>
      <c r="D109" s="1364" t="s">
        <v>49</v>
      </c>
      <c r="E109" s="1364"/>
      <c r="F109" s="1365">
        <f>SUM(F110:F113)/4</f>
        <v>0</v>
      </c>
      <c r="G109" s="1366">
        <f>SUM(G110:G113)/4</f>
        <v>0</v>
      </c>
      <c r="H109" s="1365">
        <f t="shared" ref="H109:BO109" si="151">SUM(H110:H113)/4</f>
        <v>0</v>
      </c>
      <c r="I109" s="1366">
        <f t="shared" si="151"/>
        <v>0</v>
      </c>
      <c r="J109" s="1365">
        <f t="shared" si="151"/>
        <v>0</v>
      </c>
      <c r="K109" s="1366">
        <f t="shared" si="151"/>
        <v>0</v>
      </c>
      <c r="L109" s="1365">
        <f t="shared" si="151"/>
        <v>0</v>
      </c>
      <c r="M109" s="1366">
        <f t="shared" si="151"/>
        <v>0</v>
      </c>
      <c r="N109" s="1365">
        <f t="shared" si="151"/>
        <v>0</v>
      </c>
      <c r="O109" s="1366">
        <f t="shared" si="151"/>
        <v>0</v>
      </c>
      <c r="P109" s="1365">
        <f t="shared" si="151"/>
        <v>0</v>
      </c>
      <c r="Q109" s="1366">
        <f t="shared" si="151"/>
        <v>0</v>
      </c>
      <c r="R109" s="1365">
        <f t="shared" si="151"/>
        <v>0</v>
      </c>
      <c r="S109" s="1366">
        <f t="shared" si="151"/>
        <v>0</v>
      </c>
      <c r="T109" s="1365">
        <f t="shared" si="151"/>
        <v>0</v>
      </c>
      <c r="U109" s="1366">
        <f t="shared" si="151"/>
        <v>0</v>
      </c>
      <c r="V109" s="1365">
        <f t="shared" si="151"/>
        <v>0</v>
      </c>
      <c r="W109" s="1366">
        <f t="shared" si="151"/>
        <v>0</v>
      </c>
      <c r="X109" s="1365">
        <f t="shared" si="151"/>
        <v>5.0000000000000001E-3</v>
      </c>
      <c r="Y109" s="1366">
        <f t="shared" si="151"/>
        <v>5.0000000000000001E-3</v>
      </c>
      <c r="Z109" s="1365">
        <f t="shared" si="151"/>
        <v>0.01</v>
      </c>
      <c r="AA109" s="1366">
        <f t="shared" si="151"/>
        <v>0.01</v>
      </c>
      <c r="AB109" s="1365">
        <f t="shared" si="151"/>
        <v>1.4999999999999999E-2</v>
      </c>
      <c r="AC109" s="1366">
        <f t="shared" si="151"/>
        <v>1.4999999999999999E-2</v>
      </c>
      <c r="AD109" s="1365">
        <f t="shared" si="151"/>
        <v>2.5000000000000001E-2</v>
      </c>
      <c r="AE109" s="1366">
        <f t="shared" si="151"/>
        <v>2.5000000000000001E-2</v>
      </c>
      <c r="AF109" s="1365">
        <f t="shared" si="151"/>
        <v>0.04</v>
      </c>
      <c r="AG109" s="1366">
        <f t="shared" si="151"/>
        <v>2.5000000000000001E-2</v>
      </c>
      <c r="AH109" s="1365">
        <f t="shared" si="151"/>
        <v>5.5E-2</v>
      </c>
      <c r="AI109" s="1366">
        <f t="shared" si="151"/>
        <v>2.5000000000000001E-2</v>
      </c>
      <c r="AJ109" s="1365">
        <f t="shared" si="151"/>
        <v>7.4999999999999997E-2</v>
      </c>
      <c r="AK109" s="1366">
        <f t="shared" si="151"/>
        <v>2.5000000000000001E-2</v>
      </c>
      <c r="AL109" s="1365">
        <f t="shared" si="151"/>
        <v>0.13749999999999998</v>
      </c>
      <c r="AM109" s="1366">
        <f t="shared" si="151"/>
        <v>2.5000000000000001E-2</v>
      </c>
      <c r="AN109" s="1365">
        <f t="shared" si="151"/>
        <v>0.2</v>
      </c>
      <c r="AO109" s="1366">
        <f t="shared" si="151"/>
        <v>2.5000000000000001E-2</v>
      </c>
      <c r="AP109" s="1365">
        <f t="shared" si="151"/>
        <v>0.26250000000000001</v>
      </c>
      <c r="AQ109" s="1366">
        <f t="shared" si="151"/>
        <v>2.5000000000000001E-2</v>
      </c>
      <c r="AR109" s="1365">
        <f t="shared" si="151"/>
        <v>0.33750000000000002</v>
      </c>
      <c r="AS109" s="1366">
        <f t="shared" si="151"/>
        <v>2.5000000000000001E-2</v>
      </c>
      <c r="AT109" s="1365">
        <f t="shared" si="151"/>
        <v>0.46249999999999997</v>
      </c>
      <c r="AU109" s="1366">
        <f t="shared" si="151"/>
        <v>2.5000000000000001E-2</v>
      </c>
      <c r="AV109" s="1365">
        <f t="shared" si="151"/>
        <v>0.58750000000000002</v>
      </c>
      <c r="AW109" s="1366">
        <f t="shared" si="151"/>
        <v>2.5000000000000001E-2</v>
      </c>
      <c r="AX109" s="1365">
        <f t="shared" si="151"/>
        <v>0.71250000000000002</v>
      </c>
      <c r="AY109" s="1366">
        <f t="shared" si="151"/>
        <v>2.5000000000000001E-2</v>
      </c>
      <c r="AZ109" s="1365">
        <f t="shared" si="151"/>
        <v>0.86250000000000004</v>
      </c>
      <c r="BA109" s="1366">
        <f t="shared" si="151"/>
        <v>2.5000000000000001E-2</v>
      </c>
      <c r="BB109" s="1365">
        <f t="shared" si="151"/>
        <v>1</v>
      </c>
      <c r="BC109" s="1366">
        <f t="shared" si="151"/>
        <v>2.5000000000000001E-2</v>
      </c>
      <c r="BD109" s="1365">
        <f t="shared" si="151"/>
        <v>1</v>
      </c>
      <c r="BE109" s="1366">
        <f t="shared" si="151"/>
        <v>2.5000000000000001E-2</v>
      </c>
      <c r="BF109" s="1365">
        <f t="shared" si="151"/>
        <v>1</v>
      </c>
      <c r="BG109" s="1366">
        <f t="shared" si="151"/>
        <v>2.5000000000000001E-2</v>
      </c>
      <c r="BH109" s="1365">
        <f t="shared" si="151"/>
        <v>1</v>
      </c>
      <c r="BI109" s="1366">
        <f t="shared" si="151"/>
        <v>2.5000000000000001E-2</v>
      </c>
      <c r="BJ109" s="1365">
        <f t="shared" si="151"/>
        <v>1</v>
      </c>
      <c r="BK109" s="1366">
        <f t="shared" si="151"/>
        <v>2.5000000000000001E-2</v>
      </c>
      <c r="BL109" s="1365">
        <f t="shared" si="151"/>
        <v>0</v>
      </c>
      <c r="BM109" s="1366">
        <f t="shared" si="151"/>
        <v>0</v>
      </c>
      <c r="BN109" s="1365">
        <f t="shared" si="151"/>
        <v>0</v>
      </c>
      <c r="BO109" s="1366">
        <f t="shared" si="151"/>
        <v>0</v>
      </c>
    </row>
    <row r="110" spans="1:67" ht="22" customHeight="1" x14ac:dyDescent="0.25">
      <c r="A110" s="1356"/>
      <c r="B110" s="1358"/>
      <c r="C110" s="1264"/>
      <c r="D110" s="1264" t="s">
        <v>194</v>
      </c>
      <c r="E110" s="1264" t="s">
        <v>78</v>
      </c>
      <c r="F110" s="1257"/>
      <c r="G110" s="1258"/>
      <c r="H110" s="1257"/>
      <c r="I110" s="1258"/>
      <c r="J110" s="1257"/>
      <c r="K110" s="1258"/>
      <c r="L110" s="1257"/>
      <c r="M110" s="1258"/>
      <c r="N110" s="1257"/>
      <c r="O110" s="1258"/>
      <c r="P110" s="1257"/>
      <c r="Q110" s="1258"/>
      <c r="R110" s="1257"/>
      <c r="S110" s="1258"/>
      <c r="T110" s="1257"/>
      <c r="U110" s="1258"/>
      <c r="V110" s="1257"/>
      <c r="W110" s="1258"/>
      <c r="X110" s="1259">
        <f>SUM('한양도성타임머신 WBS'!$AG$109)/SUM('한양도성타임머신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0.02</v>
      </c>
      <c r="Y110" s="1260">
        <f>SUM('한양도성타임머신 WBS'!$AH$109)/SUM('한양도성타임머신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0.02</v>
      </c>
      <c r="Z110" s="1259">
        <f>SUM('한양도성타임머신 WBS'!$AG$109,'한양도성타임머신 WBS'!$AI$109)/SUM('한양도성타임머신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0.04</v>
      </c>
      <c r="AA110" s="1260">
        <f>SUM('한양도성타임머신 WBS'!$AH$109,'한양도성타임머신 WBS'!$AJ$109)/SUM('한양도성타임머신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0.04</v>
      </c>
      <c r="AB110" s="1259">
        <f>SUM('한양도성타임머신 WBS'!$AG$109,'한양도성타임머신 WBS'!$AI$109,'한양도성타임머신 WBS'!$AK$109)/SUM('한양도성타임머신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0.06</v>
      </c>
      <c r="AC110" s="1260">
        <f>SUM('한양도성타임머신 WBS'!$AH$109,'한양도성타임머신 WBS'!$AJ$109,'한양도성타임머신 WBS'!$AL$109)/SUM('한양도성타임머신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0.06</v>
      </c>
      <c r="AD110" s="1259">
        <f>SUM('한양도성타임머신 WBS'!$AG$109,'한양도성타임머신 WBS'!$AI$109,'한양도성타임머신 WBS'!$AK$109,'한양도성타임머신 WBS'!$AM$109)/SUM('한양도성타임머신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0.1</v>
      </c>
      <c r="AE110" s="1260">
        <f>SUM('한양도성타임머신 WBS'!$AH$109,'한양도성타임머신 WBS'!$AJ$109,'한양도성타임머신 WBS'!$AL$109,'한양도성타임머신 WBS'!$AN$109)/SUM('한양도성타임머신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0.1</v>
      </c>
      <c r="AF110" s="1259">
        <f>SUM('한양도성타임머신 WBS'!$AG$109,'한양도성타임머신 WBS'!$AI$109,'한양도성타임머신 WBS'!$AK$109,'한양도성타임머신 WBS'!$AM$109,'한양도성타임머신 WBS'!$AO$109)/SUM('한양도성타임머신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0.15</v>
      </c>
      <c r="AG110" s="1260">
        <f>SUM('한양도성타임머신 WBS'!$AH$109,'한양도성타임머신 WBS'!$AJ$109,'한양도성타임머신 WBS'!$AL$109,'한양도성타임머신 WBS'!$AN$109,'한양도성타임머신 WBS'!$AP$109)/SUM('한양도성타임머신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0.1</v>
      </c>
      <c r="AH110" s="1259">
        <f>SUM('한양도성타임머신 WBS'!$AG$109,'한양도성타임머신 WBS'!$AI$109,'한양도성타임머신 WBS'!$AK$109,'한양도성타임머신 WBS'!$AM$109,'한양도성타임머신 WBS'!$AO$109,'한양도성타임머신 WBS'!$AQ$109)/SUM('한양도성타임머신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0.2</v>
      </c>
      <c r="AI110" s="1260">
        <f>SUM('한양도성타임머신 WBS'!$AH$109,'한양도성타임머신 WBS'!$AJ$109,'한양도성타임머신 WBS'!$AL$109,'한양도성타임머신 WBS'!$AN$109,'한양도성타임머신 WBS'!$AP$109,'한양도성타임머신 WBS'!$AR$109)/SUM('한양도성타임머신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0.1</v>
      </c>
      <c r="AJ110" s="1259">
        <f>SUM('한양도성타임머신 WBS'!$AG$109,'한양도성타임머신 WBS'!$AI$109,'한양도성타임머신 WBS'!$AK$109,'한양도성타임머신 WBS'!$AM$109,'한양도성타임머신 WBS'!$AO$109,'한양도성타임머신 WBS'!$AQ$109,'한양도성타임머신 WBS'!$AS$109)/SUM('한양도성타임머신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0.25</v>
      </c>
      <c r="AK110" s="1260">
        <f>SUM('한양도성타임머신 WBS'!$AH$109,'한양도성타임머신 WBS'!$AJ$109,'한양도성타임머신 WBS'!$AL$109,'한양도성타임머신 WBS'!$AN$109,'한양도성타임머신 WBS'!$AP$109,'한양도성타임머신 WBS'!$AR$109,'한양도성타임머신 WBS'!$AT$109)/SUM('한양도성타임머신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0.1</v>
      </c>
      <c r="AL110" s="1259">
        <f>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0.3</v>
      </c>
      <c r="AM110" s="1260">
        <f>SUM('한양도성타임머신 WBS'!$AH$109,'한양도성타임머신 WBS'!$AJ$109,'한양도성타임머신 WBS'!$AL$109,'한양도성타임머신 WBS'!$AN$109,'한양도성타임머신 WBS'!$AP$109,'한양도성타임머신 WBS'!$AR$109,'한양도성타임머신 WBS'!$AT$109,'한양도성타임머신 WBS'!$AV$109)/SUM('한양도성타임머신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0.1</v>
      </c>
      <c r="AN110" s="1259">
        <f>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0.35</v>
      </c>
      <c r="AO110" s="1260">
        <f>SUM('한양도성타임머신 WBS'!$AH$109,'한양도성타임머신 WBS'!$AJ$109,'한양도성타임머신 WBS'!$AL$109,'한양도성타임머신 WBS'!$AN$109,'한양도성타임머신 WBS'!$AP$109,'한양도성타임머신 WBS'!$AR$109,'한양도성타임머신 WBS'!$AT$109,'한양도성타임머신 WBS'!$AV$109,'한양도성타임머신 WBS'!$AX$109)/SUM('한양도성타임머신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0.1</v>
      </c>
      <c r="AP110" s="1259">
        <f>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0.4</v>
      </c>
      <c r="AQ110" s="1260">
        <f>SUM('한양도성타임머신 WBS'!$AH$109,'한양도성타임머신 WBS'!$AJ$109,'한양도성타임머신 WBS'!$AL$109,'한양도성타임머신 WBS'!$AN$109,'한양도성타임머신 WBS'!$AP$109,'한양도성타임머신 WBS'!$AR$109,'한양도성타임머신 WBS'!$AT$109,'한양도성타임머신 WBS'!$AV$109,'한양도성타임머신 WBS'!$AX$109,'한양도성타임머신 WBS'!$AZ$109)/SUM('한양도성타임머신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0.1</v>
      </c>
      <c r="AR110" s="1259">
        <f>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0.5</v>
      </c>
      <c r="AS110" s="1260">
        <f>SUM('한양도성타임머신 WBS'!$AH$109,'한양도성타임머신 WBS'!$AJ$109,'한양도성타임머신 WBS'!$AL$109,'한양도성타임머신 WBS'!$AN$109,'한양도성타임머신 WBS'!$AP$109,'한양도성타임머신 WBS'!$AR$109,'한양도성타임머신 WBS'!$AT$109,'한양도성타임머신 WBS'!$AV$109,'한양도성타임머신 WBS'!$AX$109,'한양도성타임머신 WBS'!$AZ$109,'한양도성타임머신 WBS'!$BB$109)/SUM('한양도성타임머신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0.1</v>
      </c>
      <c r="AT110" s="1259">
        <f>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0.6</v>
      </c>
      <c r="AU110" s="1260">
        <f>SUM('한양도성타임머신 WBS'!$AH$109,'한양도성타임머신 WBS'!$AJ$109,'한양도성타임머신 WBS'!$AL$109,'한양도성타임머신 WBS'!$AN$109,'한양도성타임머신 WBS'!$AP$109,'한양도성타임머신 WBS'!$AR$109,'한양도성타임머신 WBS'!$AT$109,'한양도성타임머신 WBS'!$AV$109,'한양도성타임머신 WBS'!$AX$109,'한양도성타임머신 WBS'!$AZ$109,'한양도성타임머신 WBS'!$BB$109,'한양도성타임머신 WBS'!$BD$109)/SUM('한양도성타임머신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0.1</v>
      </c>
      <c r="AV110" s="1259">
        <f>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0.7</v>
      </c>
      <c r="AW110" s="1260">
        <f>SUM('한양도성타임머신 WBS'!$AH$109,'한양도성타임머신 WBS'!$AJ$109,'한양도성타임머신 WBS'!$AL$109,'한양도성타임머신 WBS'!$AN$109,'한양도성타임머신 WBS'!$AP$109,'한양도성타임머신 WBS'!$AR$109,'한양도성타임머신 WBS'!$AT$109,'한양도성타임머신 WBS'!$AV$109,'한양도성타임머신 WBS'!$AX$109,'한양도성타임머신 WBS'!$AZ$109,'한양도성타임머신 WBS'!$BB$109,'한양도성타임머신 WBS'!$BD$109,'한양도성타임머신 WBS'!$BF$109)/SUM('한양도성타임머신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0.1</v>
      </c>
      <c r="AX110" s="1259">
        <f>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0.8</v>
      </c>
      <c r="AY110" s="1260">
        <f>SUM('한양도성타임머신 WBS'!$AH$109,'한양도성타임머신 WBS'!$AJ$109,'한양도성타임머신 WBS'!$AL$109,'한양도성타임머신 WBS'!$AN$109,'한양도성타임머신 WBS'!$AP$109,'한양도성타임머신 WBS'!$AR$109,'한양도성타임머신 WBS'!$AT$109,'한양도성타임머신 WBS'!$AV$109,'한양도성타임머신 WBS'!$AX$109,'한양도성타임머신 WBS'!$AZ$109,'한양도성타임머신 WBS'!$BB$109,'한양도성타임머신 WBS'!$BD$109,'한양도성타임머신 WBS'!$BF$109,'한양도성타임머신 WBS'!$BH$109)/SUM('한양도성타임머신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0.1</v>
      </c>
      <c r="AZ110" s="1259">
        <f>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0.9</v>
      </c>
      <c r="BA110" s="1260">
        <f>SUM('한양도성타임머신 WBS'!$AH$109,'한양도성타임머신 WBS'!$AJ$109,'한양도성타임머신 WBS'!$AL$109,'한양도성타임머신 WBS'!$AN$109,'한양도성타임머신 WBS'!$AP$109,'한양도성타임머신 WBS'!$AR$109,'한양도성타임머신 WBS'!$AT$109,'한양도성타임머신 WBS'!$AV$109,'한양도성타임머신 WBS'!$AX$109,'한양도성타임머신 WBS'!$AZ$109,'한양도성타임머신 WBS'!$BB$109,'한양도성타임머신 WBS'!$BD$109,'한양도성타임머신 WBS'!$BF$109,'한양도성타임머신 WBS'!$BH$109,'한양도성타임머신 WBS'!$BJ$109)/SUM('한양도성타임머신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0.1</v>
      </c>
      <c r="BB110" s="1259">
        <f>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1</v>
      </c>
      <c r="BC110" s="1260">
        <f>SUM('한양도성타임머신 WBS'!$AH$109,'한양도성타임머신 WBS'!$AJ$109,'한양도성타임머신 WBS'!$AL$109,'한양도성타임머신 WBS'!$AN$109,'한양도성타임머신 WBS'!$AP$109,'한양도성타임머신 WBS'!$AR$109,'한양도성타임머신 WBS'!$AT$109,'한양도성타임머신 WBS'!$AV$109,'한양도성타임머신 WBS'!$AX$109,'한양도성타임머신 WBS'!$AZ$109,'한양도성타임머신 WBS'!$BB$109,'한양도성타임머신 WBS'!$BD$109,'한양도성타임머신 WBS'!$BF$109,'한양도성타임머신 WBS'!$BH$109,'한양도성타임머신 WBS'!$BJ$109,'한양도성타임머신 WBS'!$BL$109)/SUM('한양도성타임머신 WBS'!$AG$109,'한양도성타임머신 WBS'!$AI$109,'한양도성타임머신 WBS'!$AK$109,'한양도성타임머신 WBS'!$AM$109,'한양도성타임머신 WBS'!$AO$109,'한양도성타임머신 WBS'!$AQ$109,'한양도성타임머신 WBS'!$AS$109,'한양도성타임머신 WBS'!$AU$109,'한양도성타임머신 WBS'!$AW$109,'한양도성타임머신 WBS'!$AY$109,'한양도성타임머신 WBS'!$BA$109,'한양도성타임머신 WBS'!$BC$109,'한양도성타임머신 WBS'!$BE$109,'한양도성타임머신 WBS'!$BG$109,'한양도성타임머신 WBS'!$BI$109,'한양도성타임머신 WBS'!$BK$109)</f>
        <v>0.1</v>
      </c>
      <c r="BD110" s="1261">
        <f>SUM(BB110)</f>
        <v>1</v>
      </c>
      <c r="BE110" s="1262">
        <f>SUM(BC110)</f>
        <v>0.1</v>
      </c>
      <c r="BF110" s="1261">
        <f t="shared" ref="BF110:BI113" si="152">SUM(BD110)</f>
        <v>1</v>
      </c>
      <c r="BG110" s="1262">
        <f t="shared" si="152"/>
        <v>0.1</v>
      </c>
      <c r="BH110" s="1261">
        <f t="shared" si="152"/>
        <v>1</v>
      </c>
      <c r="BI110" s="1262">
        <f>SUM(BG110)</f>
        <v>0.1</v>
      </c>
      <c r="BJ110" s="1261">
        <f t="shared" ref="BJ110:BK113" si="153">SUM(BH110)</f>
        <v>1</v>
      </c>
      <c r="BK110" s="1262">
        <f>SUM(BI110)</f>
        <v>0.1</v>
      </c>
      <c r="BL110" s="1257"/>
      <c r="BM110" s="1258"/>
      <c r="BN110" s="1257"/>
      <c r="BO110" s="1258"/>
    </row>
    <row r="111" spans="1:67" ht="22" customHeight="1" x14ac:dyDescent="0.25">
      <c r="A111" s="1356"/>
      <c r="B111" s="1358"/>
      <c r="C111" s="1264"/>
      <c r="D111" s="1264" t="s">
        <v>195</v>
      </c>
      <c r="E111" s="1264" t="s">
        <v>71</v>
      </c>
      <c r="F111" s="1257"/>
      <c r="G111" s="1258"/>
      <c r="H111" s="1257"/>
      <c r="I111" s="1258"/>
      <c r="J111" s="1257"/>
      <c r="K111" s="1258"/>
      <c r="L111" s="1257"/>
      <c r="M111" s="1258"/>
      <c r="N111" s="1257"/>
      <c r="O111" s="1258"/>
      <c r="P111" s="1257"/>
      <c r="Q111" s="1258"/>
      <c r="R111" s="1257"/>
      <c r="S111" s="1258"/>
      <c r="T111" s="1257"/>
      <c r="U111" s="1258"/>
      <c r="V111" s="1257"/>
      <c r="W111" s="1258"/>
      <c r="X111" s="1257"/>
      <c r="Y111" s="1258"/>
      <c r="Z111" s="1257"/>
      <c r="AA111" s="1258"/>
      <c r="AB111" s="1257"/>
      <c r="AC111" s="1258"/>
      <c r="AD111" s="1257"/>
      <c r="AE111" s="1258"/>
      <c r="AF111" s="1259">
        <f>SUM('한양도성타임머신 WBS'!$AO$110)/SUM('한양도성타임머신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0.01</v>
      </c>
      <c r="AG111" s="1260">
        <f>SUM('한양도성타임머신 WBS'!$AP$110)/SUM('한양도성타임머신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</v>
      </c>
      <c r="AH111" s="1259">
        <f>SUM('한양도성타임머신 WBS'!$AO$110,'한양도성타임머신 WBS'!$AQ$110)/SUM('한양도성타임머신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0.02</v>
      </c>
      <c r="AI111" s="1260">
        <f>SUM('한양도성타임머신 WBS'!$AP$110,'한양도성타임머신 WBS'!$AR$110)/SUM('한양도성타임머신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</v>
      </c>
      <c r="AJ111" s="1259">
        <f>SUM('한양도성타임머신 WBS'!$AO$110,'한양도성타임머신 WBS'!$AQ$110,'한양도성타임머신 WBS'!$AS$110)/SUM('한양도성타임머신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0.05</v>
      </c>
      <c r="AK111" s="1260">
        <f>SUM('한양도성타임머신 WBS'!$AP$110,'한양도성타임머신 WBS'!$AR$110,'한양도성타임머신 WBS'!$AT$110)/SUM('한양도성타임머신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</v>
      </c>
      <c r="AL111" s="1259">
        <f>SUM('한양도성타임머신 WBS'!$AO$110,'한양도성타임머신 WBS'!$AQ$110,'한양도성타임머신 WBS'!$AS$110,'한양도성타임머신 WBS'!$AU$110)/SUM('한양도성타임머신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0.15</v>
      </c>
      <c r="AM111" s="1260">
        <f>SUM('한양도성타임머신 WBS'!$AP$110,'한양도성타임머신 WBS'!$AR$110,'한양도성타임머신 WBS'!$AT$110,'한양도성타임머신 WBS'!$AV$110)/SUM('한양도성타임머신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</v>
      </c>
      <c r="AN111" s="1259">
        <f>SUM('한양도성타임머신 WBS'!$AO$110,'한양도성타임머신 WBS'!$AQ$110,'한양도성타임머신 WBS'!$AS$110,'한양도성타임머신 WBS'!$AU$110,'한양도성타임머신 WBS'!$AW$110)/SUM('한양도성타임머신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0.25</v>
      </c>
      <c r="AO111" s="1260">
        <f>SUM('한양도성타임머신 WBS'!$AP$110,'한양도성타임머신 WBS'!$AR$110,'한양도성타임머신 WBS'!$AT$110,'한양도성타임머신 WBS'!$AV$110,'한양도성타임머신 WBS'!$AX$110)/SUM('한양도성타임머신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</v>
      </c>
      <c r="AP111" s="1259">
        <f>SUM('한양도성타임머신 WBS'!$AO$110,'한양도성타임머신 WBS'!$AQ$110,'한양도성타임머신 WBS'!$AS$110,'한양도성타임머신 WBS'!$AU$110,'한양도성타임머신 WBS'!$AW$110,'한양도성타임머신 WBS'!$AY$110)/SUM('한양도성타임머신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0.35</v>
      </c>
      <c r="AQ111" s="1260">
        <f>SUM('한양도성타임머신 WBS'!$AP$110,'한양도성타임머신 WBS'!$AR$110,'한양도성타임머신 WBS'!$AT$110,'한양도성타임머신 WBS'!$AV$110,'한양도성타임머신 WBS'!$AX$110,'한양도성타임머신 WBS'!$AZ$110)/SUM('한양도성타임머신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</v>
      </c>
      <c r="AR111" s="1259">
        <f>SUM('한양도성타임머신 WBS'!$AO$110,'한양도성타임머신 WBS'!$AQ$110,'한양도성타임머신 WBS'!$AS$110,'한양도성타임머신 WBS'!$AU$110,'한양도성타임머신 WBS'!$AW$110,'한양도성타임머신 WBS'!$AY$110,'한양도성타임머신 WBS'!$BA$110)/SUM('한양도성타임머신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0.45</v>
      </c>
      <c r="AS111" s="1260">
        <f>SUM('한양도성타임머신 WBS'!$AP$110,'한양도성타임머신 WBS'!$AR$110,'한양도성타임머신 WBS'!$AT$110,'한양도성타임머신 WBS'!$AV$110,'한양도성타임머신 WBS'!$AX$110,'한양도성타임머신 WBS'!$AZ$110,'한양도성타임머신 WBS'!$BB$110)/SUM('한양도성타임머신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</v>
      </c>
      <c r="AT111" s="1259">
        <f>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0.55000000000000004</v>
      </c>
      <c r="AU111" s="1260">
        <f>SUM('한양도성타임머신 WBS'!$AP$110,'한양도성타임머신 WBS'!$AR$110,'한양도성타임머신 WBS'!$AT$110,'한양도성타임머신 WBS'!$AV$110,'한양도성타임머신 WBS'!$AX$110,'한양도성타임머신 WBS'!$AZ$110,'한양도성타임머신 WBS'!$BB$110,'한양도성타임머신 WBS'!$BD$110)/SUM('한양도성타임머신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</v>
      </c>
      <c r="AV111" s="1259">
        <f>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0.65</v>
      </c>
      <c r="AW111" s="1260">
        <f>SUM('한양도성타임머신 WBS'!$AP$110,'한양도성타임머신 WBS'!$AR$110,'한양도성타임머신 WBS'!$AT$110,'한양도성타임머신 WBS'!$AV$110,'한양도성타임머신 WBS'!$AX$110,'한양도성타임머신 WBS'!$AZ$110,'한양도성타임머신 WBS'!$BB$110,'한양도성타임머신 WBS'!$BD$110,'한양도성타임머신 WBS'!$BF$110)/SUM('한양도성타임머신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</v>
      </c>
      <c r="AX111" s="1259">
        <f>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0.75</v>
      </c>
      <c r="AY111" s="1260">
        <f>SUM('한양도성타임머신 WBS'!$AP$110,'한양도성타임머신 WBS'!$AR$110,'한양도성타임머신 WBS'!$AT$110,'한양도성타임머신 WBS'!$AV$110,'한양도성타임머신 WBS'!$AX$110,'한양도성타임머신 WBS'!$AZ$110,'한양도성타임머신 WBS'!$BB$110,'한양도성타임머신 WBS'!$BD$110,'한양도성타임머신 WBS'!$BF$110,'한양도성타임머신 WBS'!$BH$110)/SUM('한양도성타임머신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</v>
      </c>
      <c r="AZ111" s="1259">
        <f>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0.9</v>
      </c>
      <c r="BA111" s="1260">
        <f>SUM('한양도성타임머신 WBS'!$AP$110,'한양도성타임머신 WBS'!$AR$110,'한양도성타임머신 WBS'!$AT$110,'한양도성타임머신 WBS'!$AV$110,'한양도성타임머신 WBS'!$AX$110,'한양도성타임머신 WBS'!$AZ$110,'한양도성타임머신 WBS'!$BB$110,'한양도성타임머신 WBS'!$BD$110,'한양도성타임머신 WBS'!$BF$110,'한양도성타임머신 WBS'!$BH$110,'한양도성타임머신 WBS'!$BJ$110)/SUM('한양도성타임머신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</v>
      </c>
      <c r="BB111" s="1259">
        <f>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1</v>
      </c>
      <c r="BC111" s="1260">
        <f>SUM('한양도성타임머신 WBS'!$AP$110,'한양도성타임머신 WBS'!$AR$110,'한양도성타임머신 WBS'!$AT$110,'한양도성타임머신 WBS'!$AV$110,'한양도성타임머신 WBS'!$AX$110,'한양도성타임머신 WBS'!$AZ$110,'한양도성타임머신 WBS'!$BB$110,'한양도성타임머신 WBS'!$BD$110,'한양도성타임머신 WBS'!$BF$110,'한양도성타임머신 WBS'!$BH$110,'한양도성타임머신 WBS'!$BJ$110,'한양도성타임머신 WBS'!$BL$110)/SUM('한양도성타임머신 WBS'!$AO$110,'한양도성타임머신 WBS'!$AQ$110,'한양도성타임머신 WBS'!$AS$110,'한양도성타임머신 WBS'!$AU$110,'한양도성타임머신 WBS'!$AW$110,'한양도성타임머신 WBS'!$AY$110,'한양도성타임머신 WBS'!$BA$110,'한양도성타임머신 WBS'!$BC$110,'한양도성타임머신 WBS'!$BE$110,'한양도성타임머신 WBS'!$BG$110,'한양도성타임머신 WBS'!$BI$110,'한양도성타임머신 WBS'!$BK$110)</f>
        <v>0</v>
      </c>
      <c r="BD111" s="1261">
        <f>SUM(BB111)</f>
        <v>1</v>
      </c>
      <c r="BE111" s="1262">
        <f>SUM(BC111)</f>
        <v>0</v>
      </c>
      <c r="BF111" s="1261">
        <f t="shared" si="152"/>
        <v>1</v>
      </c>
      <c r="BG111" s="1262">
        <f t="shared" si="152"/>
        <v>0</v>
      </c>
      <c r="BH111" s="1261">
        <f t="shared" si="152"/>
        <v>1</v>
      </c>
      <c r="BI111" s="1262">
        <f t="shared" si="152"/>
        <v>0</v>
      </c>
      <c r="BJ111" s="1261">
        <f t="shared" si="153"/>
        <v>1</v>
      </c>
      <c r="BK111" s="1262">
        <f t="shared" si="153"/>
        <v>0</v>
      </c>
      <c r="BL111" s="1257"/>
      <c r="BM111" s="1258"/>
      <c r="BN111" s="1257"/>
      <c r="BO111" s="1258"/>
    </row>
    <row r="112" spans="1:67" ht="22" customHeight="1" x14ac:dyDescent="0.25">
      <c r="A112" s="1356"/>
      <c r="B112" s="1358"/>
      <c r="C112" s="1264"/>
      <c r="D112" s="1264" t="s">
        <v>196</v>
      </c>
      <c r="E112" s="1264" t="s">
        <v>76</v>
      </c>
      <c r="F112" s="1257"/>
      <c r="G112" s="1258"/>
      <c r="H112" s="1257"/>
      <c r="I112" s="1258"/>
      <c r="J112" s="1257"/>
      <c r="K112" s="1258"/>
      <c r="L112" s="1257"/>
      <c r="M112" s="1258"/>
      <c r="N112" s="1257"/>
      <c r="O112" s="1258"/>
      <c r="P112" s="1257"/>
      <c r="Q112" s="1258"/>
      <c r="R112" s="1257"/>
      <c r="S112" s="1258"/>
      <c r="T112" s="1257"/>
      <c r="U112" s="1258"/>
      <c r="V112" s="1257"/>
      <c r="W112" s="1258"/>
      <c r="X112" s="1257"/>
      <c r="Y112" s="1258"/>
      <c r="Z112" s="1257"/>
      <c r="AA112" s="1258"/>
      <c r="AB112" s="1257"/>
      <c r="AC112" s="1258"/>
      <c r="AD112" s="1257"/>
      <c r="AE112" s="1258"/>
      <c r="AF112" s="1257"/>
      <c r="AG112" s="1258"/>
      <c r="AH112" s="1257"/>
      <c r="AI112" s="1258"/>
      <c r="AJ112" s="1257"/>
      <c r="AK112" s="1258"/>
      <c r="AL112" s="1259">
        <f>SUM('한양도성타임머신 WBS'!$AU$111)/SUM('한양도성타임머신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0.1</v>
      </c>
      <c r="AM112" s="1260">
        <f>SUM('한양도성타임머신 WBS'!$AV$111)/SUM('한양도성타임머신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</v>
      </c>
      <c r="AN112" s="1259">
        <f>SUM('한양도성타임머신 WBS'!$AU$111,'한양도성타임머신 WBS'!$AW$111)/SUM('한양도성타임머신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0.2</v>
      </c>
      <c r="AO112" s="1260">
        <f>SUM('한양도성타임머신 WBS'!$AV$111,'한양도성타임머신 WBS'!$AX$111)/SUM('한양도성타임머신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</v>
      </c>
      <c r="AP112" s="1259">
        <f>SUM('한양도성타임머신 WBS'!$AU$111,'한양도성타임머신 WBS'!$AW$111,'한양도성타임머신 WBS'!$AY$111)/SUM('한양도성타임머신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0.3</v>
      </c>
      <c r="AQ112" s="1260">
        <f>SUM('한양도성타임머신 WBS'!$AV$111,'한양도성타임머신 WBS'!$AX$111,'한양도성타임머신 WBS'!$AZ$111)/SUM('한양도성타임머신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</v>
      </c>
      <c r="AR112" s="1259">
        <f>SUM('한양도성타임머신 WBS'!$AU$111,'한양도성타임머신 WBS'!$AW$111,'한양도성타임머신 WBS'!$AY$111,'한양도성타임머신 WBS'!$BA$111)/SUM('한양도성타임머신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0.4</v>
      </c>
      <c r="AS112" s="1260">
        <f>SUM('한양도성타임머신 WBS'!$AV$111,'한양도성타임머신 WBS'!$AX$111,'한양도성타임머신 WBS'!$AZ$111,'한양도성타임머신 WBS'!$BB$111)/SUM('한양도성타임머신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</v>
      </c>
      <c r="AT112" s="1259">
        <f>SUM('한양도성타임머신 WBS'!$AU$111,'한양도성타임머신 WBS'!$AW$111,'한양도성타임머신 WBS'!$AY$111,'한양도성타임머신 WBS'!$BA$111,'한양도성타임머신 WBS'!$BC$111)/SUM('한양도성타임머신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0.5</v>
      </c>
      <c r="AU112" s="1260">
        <f>SUM('한양도성타임머신 WBS'!$AV$111,'한양도성타임머신 WBS'!$AX$111,'한양도성타임머신 WBS'!$AZ$111,'한양도성타임머신 WBS'!$BB$111,'한양도성타임머신 WBS'!$BD$111)/SUM('한양도성타임머신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</v>
      </c>
      <c r="AV112" s="1259">
        <f>SUM('한양도성타임머신 WBS'!$AU$111,'한양도성타임머신 WBS'!$AW$111,'한양도성타임머신 WBS'!$AY$111,'한양도성타임머신 WBS'!$BA$111,'한양도성타임머신 WBS'!$BC$111,'한양도성타임머신 WBS'!$BE$111)/SUM('한양도성타임머신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0.6</v>
      </c>
      <c r="AW112" s="1260">
        <f>SUM('한양도성타임머신 WBS'!$AV$111,'한양도성타임머신 WBS'!$AX$111,'한양도성타임머신 WBS'!$AZ$111,'한양도성타임머신 WBS'!$BB$111,'한양도성타임머신 WBS'!$BD$111,'한양도성타임머신 WBS'!$BF$111)/SUM('한양도성타임머신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</v>
      </c>
      <c r="AX112" s="1259">
        <f>SUM('한양도성타임머신 WBS'!$AU$111,'한양도성타임머신 WBS'!$AW$111,'한양도성타임머신 WBS'!$AY$111,'한양도성타임머신 WBS'!$BA$111,'한양도성타임머신 WBS'!$BC$111,'한양도성타임머신 WBS'!$BE$111,'한양도성타임머신 WBS'!$BG$111)/SUM('한양도성타임머신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0.7</v>
      </c>
      <c r="AY112" s="1260">
        <f>SUM('한양도성타임머신 WBS'!$AV$111,'한양도성타임머신 WBS'!$AX$111,'한양도성타임머신 WBS'!$AZ$111,'한양도성타임머신 WBS'!$BB$111,'한양도성타임머신 WBS'!$BD$111,'한양도성타임머신 WBS'!$BF$111,'한양도성타임머신 WBS'!$BH$111)/SUM('한양도성타임머신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</v>
      </c>
      <c r="AZ112" s="1259">
        <f>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0.85</v>
      </c>
      <c r="BA112" s="1260">
        <f>SUM('한양도성타임머신 WBS'!$AV$111,'한양도성타임머신 WBS'!$AX$111,'한양도성타임머신 WBS'!$AZ$111,'한양도성타임머신 WBS'!$BB$111,'한양도성타임머신 WBS'!$BD$111,'한양도성타임머신 WBS'!$BF$111,'한양도성타임머신 WBS'!$BH$111,'한양도성타임머신 WBS'!$BJ$111)/SUM('한양도성타임머신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</v>
      </c>
      <c r="BB112" s="1259">
        <f>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1</v>
      </c>
      <c r="BC112" s="1260">
        <f>SUM('한양도성타임머신 WBS'!$AV$111,'한양도성타임머신 WBS'!$AX$111,'한양도성타임머신 WBS'!$AZ$111,'한양도성타임머신 WBS'!$BB$111,'한양도성타임머신 WBS'!$BD$111,'한양도성타임머신 WBS'!$BF$111,'한양도성타임머신 WBS'!$BH$111,'한양도성타임머신 WBS'!$BJ$111,'한양도성타임머신 WBS'!$BL$111)/SUM('한양도성타임머신 WBS'!$AU$111,'한양도성타임머신 WBS'!$AW$111,'한양도성타임머신 WBS'!$AY$111,'한양도성타임머신 WBS'!$BA$111,'한양도성타임머신 WBS'!$BC$111,'한양도성타임머신 WBS'!$BE$111,'한양도성타임머신 WBS'!$BG$111,'한양도성타임머신 WBS'!$BI$111,'한양도성타임머신 WBS'!$BK$111)</f>
        <v>0</v>
      </c>
      <c r="BD112" s="1261">
        <f t="shared" ref="BD112:BE112" si="154">SUM(BB112)</f>
        <v>1</v>
      </c>
      <c r="BE112" s="1262">
        <f t="shared" si="154"/>
        <v>0</v>
      </c>
      <c r="BF112" s="1261">
        <f t="shared" si="152"/>
        <v>1</v>
      </c>
      <c r="BG112" s="1262">
        <f t="shared" si="152"/>
        <v>0</v>
      </c>
      <c r="BH112" s="1261">
        <f t="shared" si="152"/>
        <v>1</v>
      </c>
      <c r="BI112" s="1262">
        <f t="shared" si="152"/>
        <v>0</v>
      </c>
      <c r="BJ112" s="1261">
        <f t="shared" si="153"/>
        <v>1</v>
      </c>
      <c r="BK112" s="1262">
        <f t="shared" si="153"/>
        <v>0</v>
      </c>
      <c r="BL112" s="1257"/>
      <c r="BM112" s="1258"/>
      <c r="BN112" s="1257"/>
      <c r="BO112" s="1258"/>
    </row>
    <row r="113" spans="1:67" ht="22" customHeight="1" x14ac:dyDescent="0.25">
      <c r="A113" s="1356"/>
      <c r="B113" s="1358"/>
      <c r="C113" s="1264"/>
      <c r="D113" s="1264" t="s">
        <v>197</v>
      </c>
      <c r="E113" s="1264" t="s">
        <v>77</v>
      </c>
      <c r="F113" s="1257"/>
      <c r="G113" s="1258"/>
      <c r="H113" s="1257"/>
      <c r="I113" s="1258"/>
      <c r="J113" s="1257"/>
      <c r="K113" s="1258"/>
      <c r="L113" s="1257"/>
      <c r="M113" s="1258"/>
      <c r="N113" s="1257"/>
      <c r="O113" s="1258"/>
      <c r="P113" s="1257"/>
      <c r="Q113" s="1258"/>
      <c r="R113" s="1257"/>
      <c r="S113" s="1258"/>
      <c r="T113" s="1257"/>
      <c r="U113" s="1258"/>
      <c r="V113" s="1257"/>
      <c r="W113" s="1258"/>
      <c r="X113" s="1257"/>
      <c r="Y113" s="1258"/>
      <c r="Z113" s="1257"/>
      <c r="AA113" s="1258"/>
      <c r="AB113" s="1257"/>
      <c r="AC113" s="1258"/>
      <c r="AD113" s="1257"/>
      <c r="AE113" s="1258"/>
      <c r="AF113" s="1257"/>
      <c r="AG113" s="1258"/>
      <c r="AH113" s="1257"/>
      <c r="AI113" s="1258"/>
      <c r="AJ113" s="1257"/>
      <c r="AK113" s="1258"/>
      <c r="AL113" s="1257"/>
      <c r="AM113" s="1258"/>
      <c r="AN113" s="1257"/>
      <c r="AO113" s="1258"/>
      <c r="AP113" s="1257"/>
      <c r="AQ113" s="1258"/>
      <c r="AR113" s="1257"/>
      <c r="AS113" s="1258"/>
      <c r="AT113" s="1259">
        <f>SUM('한양도성타임머신 WBS'!$BC$112)/SUM('한양도성타임머신 WBS'!$BC$112,'한양도성타임머신 WBS'!$BE$112,'한양도성타임머신 WBS'!$BG$112,'한양도성타임머신 WBS'!$BI$112,'한양도성타임머신 WBS'!$BK$112)</f>
        <v>0.2</v>
      </c>
      <c r="AU113" s="1260">
        <f>SUM('한양도성타임머신 WBS'!$BD$112)/SUM('한양도성타임머신 WBS'!$BC$112,'한양도성타임머신 WBS'!$BE$112,'한양도성타임머신 WBS'!$BG$112,'한양도성타임머신 WBS'!$BI$112,'한양도성타임머신 WBS'!$BK$112)</f>
        <v>0</v>
      </c>
      <c r="AV113" s="1259">
        <f>SUM('한양도성타임머신 WBS'!$BC$112,'한양도성타임머신 WBS'!$BE$112)/SUM('한양도성타임머신 WBS'!$BC$112,'한양도성타임머신 WBS'!$BE$112,'한양도성타임머신 WBS'!$BG$112,'한양도성타임머신 WBS'!$BI$112,'한양도성타임머신 WBS'!$BK$112)</f>
        <v>0.4</v>
      </c>
      <c r="AW113" s="1260">
        <f>SUM('한양도성타임머신 WBS'!$BD$112,'한양도성타임머신 WBS'!$BF$112)/SUM('한양도성타임머신 WBS'!$BC$112,'한양도성타임머신 WBS'!$BE$112,'한양도성타임머신 WBS'!$BG$112,'한양도성타임머신 WBS'!$BI$112,'한양도성타임머신 WBS'!$BK$112)</f>
        <v>0</v>
      </c>
      <c r="AX113" s="1259">
        <f>SUM('한양도성타임머신 WBS'!$BC$112,'한양도성타임머신 WBS'!$BE$112,'한양도성타임머신 WBS'!$BG$112)/SUM('한양도성타임머신 WBS'!$BC$112,'한양도성타임머신 WBS'!$BE$112,'한양도성타임머신 WBS'!$BG$112,'한양도성타임머신 WBS'!$BI$112,'한양도성타임머신 WBS'!$BK$112)</f>
        <v>0.6</v>
      </c>
      <c r="AY113" s="1260">
        <f>SUM('한양도성타임머신 WBS'!$BD$112,'한양도성타임머신 WBS'!$BF$112,'한양도성타임머신 WBS'!$BH$112)/SUM('한양도성타임머신 WBS'!$BC$112,'한양도성타임머신 WBS'!$BE$112,'한양도성타임머신 WBS'!$BG$112,'한양도성타임머신 WBS'!$BI$112,'한양도성타임머신 WBS'!$BK$112)</f>
        <v>0</v>
      </c>
      <c r="AZ113" s="1259">
        <f>SUM('한양도성타임머신 WBS'!$BC$112,'한양도성타임머신 WBS'!$BE$112,'한양도성타임머신 WBS'!$BG$112,'한양도성타임머신 WBS'!$BI$112)/SUM('한양도성타임머신 WBS'!$BC$112,'한양도성타임머신 WBS'!$BE$112,'한양도성타임머신 WBS'!$BG$112,'한양도성타임머신 WBS'!$BI$112,'한양도성타임머신 WBS'!$BK$112)</f>
        <v>0.8</v>
      </c>
      <c r="BA113" s="1260">
        <f>SUM('한양도성타임머신 WBS'!$BD$112,'한양도성타임머신 WBS'!$BF$112,'한양도성타임머신 WBS'!$BH$112,'한양도성타임머신 WBS'!$BJ$112)/SUM('한양도성타임머신 WBS'!$BC$112,'한양도성타임머신 WBS'!$BE$112,'한양도성타임머신 WBS'!$BG$112,'한양도성타임머신 WBS'!$BI$112,'한양도성타임머신 WBS'!$BK$112)</f>
        <v>0</v>
      </c>
      <c r="BB113" s="1259">
        <f>SUM('한양도성타임머신 WBS'!$BC$112,'한양도성타임머신 WBS'!$BE$112,'한양도성타임머신 WBS'!$BG$112,'한양도성타임머신 WBS'!$BI$112,'한양도성타임머신 WBS'!$BK$112)/SUM('한양도성타임머신 WBS'!$BC$112,'한양도성타임머신 WBS'!$BE$112,'한양도성타임머신 WBS'!$BG$112,'한양도성타임머신 WBS'!$BI$112,'한양도성타임머신 WBS'!$BK$112)</f>
        <v>1</v>
      </c>
      <c r="BC113" s="1260">
        <f>SUM('한양도성타임머신 WBS'!$BD$112,'한양도성타임머신 WBS'!$BF$112,'한양도성타임머신 WBS'!$BH$112,'한양도성타임머신 WBS'!$BJ$112,'한양도성타임머신 WBS'!$BL$112)/SUM('한양도성타임머신 WBS'!$BC$112,'한양도성타임머신 WBS'!$BE$112,'한양도성타임머신 WBS'!$BG$112,'한양도성타임머신 WBS'!$BI$112,'한양도성타임머신 WBS'!$BK$112)</f>
        <v>0</v>
      </c>
      <c r="BD113" s="1261">
        <f>SUM(BB113)</f>
        <v>1</v>
      </c>
      <c r="BE113" s="1262">
        <f>SUM(BC113)</f>
        <v>0</v>
      </c>
      <c r="BF113" s="1261">
        <f t="shared" si="152"/>
        <v>1</v>
      </c>
      <c r="BG113" s="1262">
        <f t="shared" si="152"/>
        <v>0</v>
      </c>
      <c r="BH113" s="1261">
        <f t="shared" si="152"/>
        <v>1</v>
      </c>
      <c r="BI113" s="1262">
        <f t="shared" si="152"/>
        <v>0</v>
      </c>
      <c r="BJ113" s="1261">
        <f t="shared" si="153"/>
        <v>1</v>
      </c>
      <c r="BK113" s="1262">
        <f t="shared" si="153"/>
        <v>0</v>
      </c>
      <c r="BL113" s="1257"/>
      <c r="BM113" s="1258"/>
      <c r="BN113" s="1257"/>
      <c r="BO113" s="1258"/>
    </row>
    <row r="114" spans="1:67" ht="22" customHeight="1" x14ac:dyDescent="0.25">
      <c r="A114" s="1356"/>
      <c r="B114" s="1363"/>
      <c r="C114" s="1364" t="s">
        <v>198</v>
      </c>
      <c r="D114" s="1364" t="s">
        <v>50</v>
      </c>
      <c r="E114" s="1364"/>
      <c r="F114" s="1365">
        <f>SUM(F115:F118)/4</f>
        <v>0</v>
      </c>
      <c r="G114" s="1366">
        <f>SUM(G115:G118)/4</f>
        <v>0</v>
      </c>
      <c r="H114" s="1365">
        <f t="shared" ref="H114:AT114" si="155">SUM(H115:H118)/4</f>
        <v>0</v>
      </c>
      <c r="I114" s="1366">
        <f t="shared" si="155"/>
        <v>0</v>
      </c>
      <c r="J114" s="1365">
        <f t="shared" si="155"/>
        <v>0</v>
      </c>
      <c r="K114" s="1366">
        <f t="shared" si="155"/>
        <v>0</v>
      </c>
      <c r="L114" s="1365">
        <f t="shared" si="155"/>
        <v>0</v>
      </c>
      <c r="M114" s="1366">
        <f t="shared" si="155"/>
        <v>0</v>
      </c>
      <c r="N114" s="1365">
        <f t="shared" si="155"/>
        <v>0</v>
      </c>
      <c r="O114" s="1366">
        <f t="shared" si="155"/>
        <v>0</v>
      </c>
      <c r="P114" s="1365">
        <f t="shared" si="155"/>
        <v>0</v>
      </c>
      <c r="Q114" s="1366">
        <f t="shared" si="155"/>
        <v>0</v>
      </c>
      <c r="R114" s="1365">
        <f t="shared" si="155"/>
        <v>0</v>
      </c>
      <c r="S114" s="1366">
        <f t="shared" si="155"/>
        <v>0</v>
      </c>
      <c r="T114" s="1365">
        <f t="shared" si="155"/>
        <v>0</v>
      </c>
      <c r="U114" s="1366">
        <f t="shared" si="155"/>
        <v>0</v>
      </c>
      <c r="V114" s="1365">
        <f t="shared" si="155"/>
        <v>0</v>
      </c>
      <c r="W114" s="1366">
        <f t="shared" si="155"/>
        <v>0</v>
      </c>
      <c r="X114" s="1365">
        <f t="shared" si="155"/>
        <v>0</v>
      </c>
      <c r="Y114" s="1366">
        <f t="shared" si="155"/>
        <v>0</v>
      </c>
      <c r="Z114" s="1365">
        <f t="shared" si="155"/>
        <v>0</v>
      </c>
      <c r="AA114" s="1366">
        <f t="shared" si="155"/>
        <v>0</v>
      </c>
      <c r="AB114" s="1365">
        <f t="shared" si="155"/>
        <v>0</v>
      </c>
      <c r="AC114" s="1366">
        <f t="shared" si="155"/>
        <v>0</v>
      </c>
      <c r="AD114" s="1365">
        <f t="shared" si="155"/>
        <v>0</v>
      </c>
      <c r="AE114" s="1366">
        <f t="shared" si="155"/>
        <v>0</v>
      </c>
      <c r="AF114" s="1365">
        <f t="shared" si="155"/>
        <v>6.25E-2</v>
      </c>
      <c r="AG114" s="1366">
        <f t="shared" si="155"/>
        <v>0</v>
      </c>
      <c r="AH114" s="1365">
        <f t="shared" si="155"/>
        <v>6.25E-2</v>
      </c>
      <c r="AI114" s="1366">
        <f t="shared" si="155"/>
        <v>0</v>
      </c>
      <c r="AJ114" s="1365">
        <f t="shared" si="155"/>
        <v>6.25E-2</v>
      </c>
      <c r="AK114" s="1366">
        <f t="shared" si="155"/>
        <v>0</v>
      </c>
      <c r="AL114" s="1365">
        <f t="shared" si="155"/>
        <v>6.25E-2</v>
      </c>
      <c r="AM114" s="1366">
        <f t="shared" si="155"/>
        <v>0</v>
      </c>
      <c r="AN114" s="1365">
        <f t="shared" si="155"/>
        <v>6.25E-2</v>
      </c>
      <c r="AO114" s="1366">
        <f t="shared" si="155"/>
        <v>0</v>
      </c>
      <c r="AP114" s="1365">
        <f t="shared" si="155"/>
        <v>6.25E-2</v>
      </c>
      <c r="AQ114" s="1366">
        <f t="shared" si="155"/>
        <v>0</v>
      </c>
      <c r="AR114" s="1365">
        <f t="shared" si="155"/>
        <v>0.125</v>
      </c>
      <c r="AS114" s="1366">
        <f t="shared" si="155"/>
        <v>0</v>
      </c>
      <c r="AT114" s="1365">
        <f t="shared" si="155"/>
        <v>0.125</v>
      </c>
      <c r="AU114" s="1366">
        <f>SUM(AU115:AU118)/4</f>
        <v>0</v>
      </c>
      <c r="AV114" s="1365">
        <f t="shared" ref="AV114" si="156">SUM(AV115:AV118)/4</f>
        <v>0.125</v>
      </c>
      <c r="AW114" s="1366">
        <f>SUM(AW115:AW118)/4</f>
        <v>0</v>
      </c>
      <c r="AX114" s="1365">
        <f t="shared" ref="AX114" si="157">SUM(AX115:AX118)/4</f>
        <v>0.1875</v>
      </c>
      <c r="AY114" s="1366">
        <f>SUM(AY115:AY118)/4</f>
        <v>0</v>
      </c>
      <c r="AZ114" s="1365">
        <f t="shared" ref="AZ114" si="158">SUM(AZ115:AZ118)/4</f>
        <v>0.32500000000000001</v>
      </c>
      <c r="BA114" s="1366">
        <f>SUM(BA115:BA118)/4</f>
        <v>0</v>
      </c>
      <c r="BB114" s="1365">
        <f t="shared" ref="BB114:BO114" si="159">SUM(BB115:BB118)/4</f>
        <v>0.53750000000000009</v>
      </c>
      <c r="BC114" s="1366">
        <f t="shared" si="159"/>
        <v>0</v>
      </c>
      <c r="BD114" s="1365">
        <f t="shared" si="159"/>
        <v>0.77500000000000002</v>
      </c>
      <c r="BE114" s="1366">
        <f t="shared" si="159"/>
        <v>0</v>
      </c>
      <c r="BF114" s="1365">
        <f t="shared" si="159"/>
        <v>0.875</v>
      </c>
      <c r="BG114" s="1366">
        <f t="shared" si="159"/>
        <v>0</v>
      </c>
      <c r="BH114" s="1365">
        <f t="shared" si="159"/>
        <v>0.9375</v>
      </c>
      <c r="BI114" s="1366">
        <f t="shared" si="159"/>
        <v>0</v>
      </c>
      <c r="BJ114" s="1365">
        <f t="shared" si="159"/>
        <v>1</v>
      </c>
      <c r="BK114" s="1366">
        <f t="shared" si="159"/>
        <v>0</v>
      </c>
      <c r="BL114" s="1365">
        <f t="shared" si="159"/>
        <v>0</v>
      </c>
      <c r="BM114" s="1366">
        <f t="shared" si="159"/>
        <v>0</v>
      </c>
      <c r="BN114" s="1365">
        <f t="shared" si="159"/>
        <v>0</v>
      </c>
      <c r="BO114" s="1366">
        <f t="shared" si="159"/>
        <v>0</v>
      </c>
    </row>
    <row r="115" spans="1:67" ht="22" customHeight="1" x14ac:dyDescent="0.25">
      <c r="A115" s="1356"/>
      <c r="B115" s="1358"/>
      <c r="C115" s="1264"/>
      <c r="D115" s="1264" t="s">
        <v>199</v>
      </c>
      <c r="E115" s="1254" t="s">
        <v>228</v>
      </c>
      <c r="F115" s="1257"/>
      <c r="G115" s="1258"/>
      <c r="H115" s="1257"/>
      <c r="I115" s="1258"/>
      <c r="J115" s="1257"/>
      <c r="K115" s="1258"/>
      <c r="L115" s="1257"/>
      <c r="M115" s="1258"/>
      <c r="N115" s="1257"/>
      <c r="O115" s="1258"/>
      <c r="P115" s="1257"/>
      <c r="Q115" s="1258"/>
      <c r="R115" s="1257"/>
      <c r="S115" s="1258"/>
      <c r="T115" s="1257"/>
      <c r="U115" s="1258"/>
      <c r="V115" s="1257"/>
      <c r="W115" s="1258"/>
      <c r="X115" s="1257"/>
      <c r="Y115" s="1258"/>
      <c r="Z115" s="1257"/>
      <c r="AA115" s="1258"/>
      <c r="AB115" s="1257"/>
      <c r="AC115" s="1258"/>
      <c r="AD115" s="1257"/>
      <c r="AE115" s="1258"/>
      <c r="AF115" s="1257"/>
      <c r="AG115" s="1258"/>
      <c r="AH115" s="1257"/>
      <c r="AI115" s="1258"/>
      <c r="AJ115" s="1257"/>
      <c r="AK115" s="1258"/>
      <c r="AL115" s="1257"/>
      <c r="AM115" s="1258"/>
      <c r="AN115" s="1257"/>
      <c r="AO115" s="1258"/>
      <c r="AP115" s="1257"/>
      <c r="AQ115" s="1258"/>
      <c r="AR115" s="1257"/>
      <c r="AS115" s="1258"/>
      <c r="AT115" s="1257"/>
      <c r="AU115" s="1258"/>
      <c r="AV115" s="1257"/>
      <c r="AW115" s="1258"/>
      <c r="AX115" s="1259">
        <f>SUM('한양도성타임머신 WBS'!$BG$114)/SUM('한양도성타임머신 WBS'!$BG$114,'한양도성타임머신 WBS'!$BI$114,'한양도성타임머신 WBS'!$BK$114,'한양도성타임머신 WBS'!$BM$114)</f>
        <v>0.25</v>
      </c>
      <c r="AY115" s="1260">
        <f>SUM('한양도성타임머신 WBS'!$BH$114)/SUM('한양도성타임머신 WBS'!$BG$114,'한양도성타임머신 WBS'!$BI$114,'한양도성타임머신 WBS'!$BK$114,'한양도성타임머신 WBS'!$BM$114)</f>
        <v>0</v>
      </c>
      <c r="AZ115" s="1259">
        <f>SUM('한양도성타임머신 WBS'!$BG$114,'한양도성타임머신 WBS'!$BI$114)/SUM('한양도성타임머신 WBS'!$BG$114,'한양도성타임머신 WBS'!$BI$114,'한양도성타임머신 WBS'!$BK$114,'한양도성타임머신 WBS'!$BM$114)</f>
        <v>0.5</v>
      </c>
      <c r="BA115" s="1260">
        <f>SUM('한양도성타임머신 WBS'!$BH$114,'한양도성타임머신 WBS'!$BJ$114)/SUM('한양도성타임머신 WBS'!$BG$114,'한양도성타임머신 WBS'!$BI$114,'한양도성타임머신 WBS'!$BK$114,'한양도성타임머신 WBS'!$BM$114)</f>
        <v>0</v>
      </c>
      <c r="BB115" s="1259">
        <f>SUM('한양도성타임머신 WBS'!$BG$114,'한양도성타임머신 WBS'!$BI$114,'한양도성타임머신 WBS'!$BK$114)/SUM('한양도성타임머신 WBS'!$BG$114,'한양도성타임머신 WBS'!$BI$114,'한양도성타임머신 WBS'!$BK$114,'한양도성타임머신 WBS'!$BM$114)</f>
        <v>0.75</v>
      </c>
      <c r="BC115" s="1260">
        <f>SUM('한양도성타임머신 WBS'!$BH$114,'한양도성타임머신 WBS'!$BJ$114,'한양도성타임머신 WBS'!$BL$114)/SUM('한양도성타임머신 WBS'!$BG$114,'한양도성타임머신 WBS'!$BI$114,'한양도성타임머신 WBS'!$BK$114,'한양도성타임머신 WBS'!$BM$114)</f>
        <v>0</v>
      </c>
      <c r="BD115" s="1259">
        <f>SUM('한양도성타임머신 WBS'!$BG$114,'한양도성타임머신 WBS'!$BI$114,'한양도성타임머신 WBS'!$BK$114,'한양도성타임머신 WBS'!$BM$114)/SUM('한양도성타임머신 WBS'!$BG$114,'한양도성타임머신 WBS'!$BI$114,'한양도성타임머신 WBS'!$BK$114,'한양도성타임머신 WBS'!$BM$114)</f>
        <v>1</v>
      </c>
      <c r="BE115" s="1260">
        <f>SUM('한양도성타임머신 WBS'!$BH$114,'한양도성타임머신 WBS'!$BJ$114,'한양도성타임머신 WBS'!$BL$114,'한양도성타임머신 WBS'!$BN$114)/SUM('한양도성타임머신 WBS'!$BG$114,'한양도성타임머신 WBS'!$BI$114,'한양도성타임머신 WBS'!$BK$114,'한양도성타임머신 WBS'!$BM$114)</f>
        <v>0</v>
      </c>
      <c r="BF115" s="1261">
        <f t="shared" ref="BF115:BJ116" si="160">SUM(BD115)</f>
        <v>1</v>
      </c>
      <c r="BG115" s="1262">
        <f t="shared" si="160"/>
        <v>0</v>
      </c>
      <c r="BH115" s="1261">
        <f t="shared" si="160"/>
        <v>1</v>
      </c>
      <c r="BI115" s="1262">
        <f t="shared" si="160"/>
        <v>0</v>
      </c>
      <c r="BJ115" s="1261">
        <f>SUM(BH115)</f>
        <v>1</v>
      </c>
      <c r="BK115" s="1262">
        <f t="shared" ref="BK115:BK116" si="161">SUM(BI115)</f>
        <v>0</v>
      </c>
      <c r="BL115" s="1257"/>
      <c r="BM115" s="1258"/>
      <c r="BN115" s="1257"/>
      <c r="BO115" s="1258"/>
    </row>
    <row r="116" spans="1:67" ht="22" customHeight="1" x14ac:dyDescent="0.25">
      <c r="A116" s="1356"/>
      <c r="B116" s="1358"/>
      <c r="C116" s="1264"/>
      <c r="D116" s="1264" t="s">
        <v>200</v>
      </c>
      <c r="E116" s="1254" t="s">
        <v>229</v>
      </c>
      <c r="F116" s="1257"/>
      <c r="G116" s="1258"/>
      <c r="H116" s="1257"/>
      <c r="I116" s="1258"/>
      <c r="J116" s="1257"/>
      <c r="K116" s="1258"/>
      <c r="L116" s="1257"/>
      <c r="M116" s="1258"/>
      <c r="N116" s="1257"/>
      <c r="O116" s="1258"/>
      <c r="P116" s="1257"/>
      <c r="Q116" s="1258"/>
      <c r="R116" s="1257"/>
      <c r="S116" s="1258"/>
      <c r="T116" s="1257"/>
      <c r="U116" s="1258"/>
      <c r="V116" s="1257"/>
      <c r="W116" s="1258"/>
      <c r="X116" s="1257"/>
      <c r="Y116" s="1258"/>
      <c r="Z116" s="1257"/>
      <c r="AA116" s="1258"/>
      <c r="AB116" s="1257"/>
      <c r="AC116" s="1258"/>
      <c r="AD116" s="1257"/>
      <c r="AE116" s="1258"/>
      <c r="AF116" s="1257"/>
      <c r="AG116" s="1258"/>
      <c r="AH116" s="1257"/>
      <c r="AI116" s="1258"/>
      <c r="AJ116" s="1257"/>
      <c r="AK116" s="1258"/>
      <c r="AL116" s="1257"/>
      <c r="AM116" s="1258"/>
      <c r="AN116" s="1257"/>
      <c r="AO116" s="1258"/>
      <c r="AP116" s="1257"/>
      <c r="AQ116" s="1258"/>
      <c r="AR116" s="1257"/>
      <c r="AS116" s="1258"/>
      <c r="AT116" s="1257"/>
      <c r="AU116" s="1258"/>
      <c r="AV116" s="1257"/>
      <c r="AW116" s="1258"/>
      <c r="AX116" s="1257"/>
      <c r="AY116" s="1258"/>
      <c r="AZ116" s="1259">
        <f>SUM('한양도성타임머신 WBS'!$BI$115)/SUM('한양도성타임머신 WBS'!$BI$115,'한양도성타임머신 WBS'!$BK$115,'한양도성타임머신 WBS'!$BM$115)</f>
        <v>0.3</v>
      </c>
      <c r="BA116" s="1260">
        <f>SUM('한양도성타임머신 WBS'!$BJ$115)/SUM('한양도성타임머신 WBS'!$BI$115,'한양도성타임머신 WBS'!$BK$115,'한양도성타임머신 WBS'!$BM$115)</f>
        <v>0</v>
      </c>
      <c r="BB116" s="1259">
        <f>SUM('한양도성타임머신 WBS'!$BI$115,'한양도성타임머신 WBS'!$BK$115)/SUM('한양도성타임머신 WBS'!$BI$115,'한양도성타임머신 WBS'!$BK$115,'한양도성타임머신 WBS'!$BM$115)</f>
        <v>0.6</v>
      </c>
      <c r="BC116" s="1260">
        <f>SUM('한양도성타임머신 WBS'!$BJ$115,'한양도성타임머신 WBS'!$BL$115)/SUM('한양도성타임머신 WBS'!$BI$115,'한양도성타임머신 WBS'!$BK$115,'한양도성타임머신 WBS'!$BM$115)</f>
        <v>0</v>
      </c>
      <c r="BD116" s="1259">
        <f>SUM('한양도성타임머신 WBS'!$BI$115,'한양도성타임머신 WBS'!$BK$115,'한양도성타임머신 WBS'!$BM$115)/SUM('한양도성타임머신 WBS'!$BI$115,'한양도성타임머신 WBS'!$BK$115,'한양도성타임머신 WBS'!$BM$115)</f>
        <v>1</v>
      </c>
      <c r="BE116" s="1260">
        <f>SUM('한양도성타임머신 WBS'!$BJ$115,'한양도성타임머신 WBS'!$BL$115,'한양도성타임머신 WBS'!$BN$115)/SUM('한양도성타임머신 WBS'!$BI$115,'한양도성타임머신 WBS'!$BK$115,'한양도성타임머신 WBS'!$BM$115)</f>
        <v>0</v>
      </c>
      <c r="BF116" s="1261">
        <f t="shared" si="160"/>
        <v>1</v>
      </c>
      <c r="BG116" s="1262">
        <f t="shared" si="160"/>
        <v>0</v>
      </c>
      <c r="BH116" s="1261">
        <f t="shared" si="160"/>
        <v>1</v>
      </c>
      <c r="BI116" s="1262">
        <f t="shared" si="160"/>
        <v>0</v>
      </c>
      <c r="BJ116" s="1261">
        <f t="shared" si="160"/>
        <v>1</v>
      </c>
      <c r="BK116" s="1262">
        <f t="shared" si="161"/>
        <v>0</v>
      </c>
      <c r="BL116" s="1257"/>
      <c r="BM116" s="1258"/>
      <c r="BN116" s="1257"/>
      <c r="BO116" s="1258"/>
    </row>
    <row r="117" spans="1:67" ht="22" customHeight="1" x14ac:dyDescent="0.25">
      <c r="A117" s="1356"/>
      <c r="B117" s="1358"/>
      <c r="C117" s="1264"/>
      <c r="D117" s="1264" t="s">
        <v>201</v>
      </c>
      <c r="E117" s="1254" t="s">
        <v>230</v>
      </c>
      <c r="F117" s="1257"/>
      <c r="G117" s="1258"/>
      <c r="H117" s="1257"/>
      <c r="I117" s="1258"/>
      <c r="J117" s="1257"/>
      <c r="K117" s="1258"/>
      <c r="L117" s="1257"/>
      <c r="M117" s="1258"/>
      <c r="N117" s="1257"/>
      <c r="O117" s="1258"/>
      <c r="P117" s="1257"/>
      <c r="Q117" s="1258"/>
      <c r="R117" s="1257"/>
      <c r="S117" s="1258"/>
      <c r="T117" s="1257"/>
      <c r="U117" s="1258"/>
      <c r="V117" s="1257"/>
      <c r="W117" s="1258"/>
      <c r="X117" s="1257"/>
      <c r="Y117" s="1258"/>
      <c r="Z117" s="1257"/>
      <c r="AA117" s="1258"/>
      <c r="AB117" s="1257"/>
      <c r="AC117" s="1258"/>
      <c r="AD117" s="1257"/>
      <c r="AE117" s="1258"/>
      <c r="AF117" s="1257"/>
      <c r="AG117" s="1258"/>
      <c r="AH117" s="1257"/>
      <c r="AI117" s="1258"/>
      <c r="AJ117" s="1257"/>
      <c r="AK117" s="1258"/>
      <c r="AL117" s="1257"/>
      <c r="AM117" s="1258"/>
      <c r="AN117" s="1257"/>
      <c r="AO117" s="1258"/>
      <c r="AP117" s="1257"/>
      <c r="AQ117" s="1258"/>
      <c r="AR117" s="1257"/>
      <c r="AS117" s="1258"/>
      <c r="AT117" s="1257"/>
      <c r="AU117" s="1258"/>
      <c r="AV117" s="1257"/>
      <c r="AW117" s="1258"/>
      <c r="AX117" s="1257"/>
      <c r="AY117" s="1258"/>
      <c r="AZ117" s="1257"/>
      <c r="BA117" s="1258"/>
      <c r="BB117" s="1259">
        <f>SUM('한양도성타임머신 WBS'!$BK$116)/SUM('한양도성타임머신 WBS'!$BK$116,'한양도성타임머신 WBS'!$BM$116,'한양도성타임머신 WBS'!$BO$116)</f>
        <v>0.3</v>
      </c>
      <c r="BC117" s="1260">
        <f>SUM('한양도성타임머신 WBS'!$BL$116)/SUM('한양도성타임머신 WBS'!$BK$116,'한양도성타임머신 WBS'!$BM$116,'한양도성타임머신 WBS'!$BO$116)</f>
        <v>0</v>
      </c>
      <c r="BD117" s="1259">
        <f>SUM('한양도성타임머신 WBS'!$BK$116,'한양도성타임머신 WBS'!$BM$116)/SUM('한양도성타임머신 WBS'!$BK$116,'한양도성타임머신 WBS'!$BM$116,'한양도성타임머신 WBS'!$BO$116)</f>
        <v>0.6</v>
      </c>
      <c r="BE117" s="1260">
        <f>SUM('한양도성타임머신 WBS'!$BL$116,'한양도성타임머신 WBS'!$BN$116)/SUM('한양도성타임머신 WBS'!$BK$116,'한양도성타임머신 WBS'!$BM$116,'한양도성타임머신 WBS'!$BO$116)</f>
        <v>0</v>
      </c>
      <c r="BF117" s="1259">
        <f>SUM('한양도성타임머신 WBS'!$BK$116,'한양도성타임머신 WBS'!$BM$116,'한양도성타임머신 WBS'!$BO$116)/SUM('한양도성타임머신 WBS'!$BK$116,'한양도성타임머신 WBS'!$BM$116,'한양도성타임머신 WBS'!$BO$116)</f>
        <v>1</v>
      </c>
      <c r="BG117" s="1260">
        <f>SUM('한양도성타임머신 WBS'!$BL$116,'한양도성타임머신 WBS'!$BN$116,'한양도성타임머신 WBS'!$BP$116)/SUM('한양도성타임머신 WBS'!$BK$116,'한양도성타임머신 WBS'!$BM$116,'한양도성타임머신 WBS'!$BO$116)</f>
        <v>0</v>
      </c>
      <c r="BH117" s="1261">
        <f>SUM(BF117)</f>
        <v>1</v>
      </c>
      <c r="BI117" s="1262">
        <f>SUM(BG117)</f>
        <v>0</v>
      </c>
      <c r="BJ117" s="1261">
        <f>SUM(BH117)</f>
        <v>1</v>
      </c>
      <c r="BK117" s="1262">
        <f>SUM(BI117)</f>
        <v>0</v>
      </c>
      <c r="BL117" s="1257"/>
      <c r="BM117" s="1258"/>
      <c r="BN117" s="1257"/>
      <c r="BO117" s="1258"/>
    </row>
    <row r="118" spans="1:67" ht="22" customHeight="1" x14ac:dyDescent="0.25">
      <c r="A118" s="1356"/>
      <c r="B118" s="1358"/>
      <c r="C118" s="1264"/>
      <c r="D118" s="1264" t="s">
        <v>202</v>
      </c>
      <c r="E118" s="1254" t="s">
        <v>231</v>
      </c>
      <c r="F118" s="1257"/>
      <c r="G118" s="1258"/>
      <c r="H118" s="1257"/>
      <c r="I118" s="1258"/>
      <c r="J118" s="1257"/>
      <c r="K118" s="1258"/>
      <c r="L118" s="1257"/>
      <c r="M118" s="1258"/>
      <c r="N118" s="1257"/>
      <c r="O118" s="1258"/>
      <c r="P118" s="1257"/>
      <c r="Q118" s="1258"/>
      <c r="R118" s="1257"/>
      <c r="S118" s="1258"/>
      <c r="T118" s="1257"/>
      <c r="U118" s="1258"/>
      <c r="V118" s="1257"/>
      <c r="W118" s="1258"/>
      <c r="X118" s="1257"/>
      <c r="Y118" s="1258"/>
      <c r="Z118" s="1257"/>
      <c r="AA118" s="1258"/>
      <c r="AB118" s="1257"/>
      <c r="AC118" s="1258"/>
      <c r="AD118" s="1257"/>
      <c r="AE118" s="1258"/>
      <c r="AF118" s="1259">
        <f>SUM('한양도성타임머신 WBS'!$AO$117)/SUM('한양도성타임머신 WBS'!$AO$117,'한양도성타임머신 WBS'!$BA$117,'한양도성타임머신 WBS'!$BQ$117,'한양도성타임머신 WBS'!$BS$117)</f>
        <v>0.25</v>
      </c>
      <c r="AG118" s="1260">
        <f>SUM('한양도성타임머신 WBS'!$AP$117)/SUM('한양도성타임머신 WBS'!$AO$117,'한양도성타임머신 WBS'!$BA$117,'한양도성타임머신 WBS'!$BQ$117,'한양도성타임머신 WBS'!$BS$117)</f>
        <v>0</v>
      </c>
      <c r="AH118" s="1261">
        <f t="shared" ref="AH118:AQ118" si="162">SUM(AF118)</f>
        <v>0.25</v>
      </c>
      <c r="AI118" s="1262">
        <f t="shared" si="162"/>
        <v>0</v>
      </c>
      <c r="AJ118" s="1261">
        <f t="shared" si="162"/>
        <v>0.25</v>
      </c>
      <c r="AK118" s="1262">
        <f t="shared" si="162"/>
        <v>0</v>
      </c>
      <c r="AL118" s="1261">
        <f t="shared" si="162"/>
        <v>0.25</v>
      </c>
      <c r="AM118" s="1262">
        <f t="shared" si="162"/>
        <v>0</v>
      </c>
      <c r="AN118" s="1261">
        <f t="shared" si="162"/>
        <v>0.25</v>
      </c>
      <c r="AO118" s="1262">
        <f t="shared" si="162"/>
        <v>0</v>
      </c>
      <c r="AP118" s="1261">
        <f t="shared" si="162"/>
        <v>0.25</v>
      </c>
      <c r="AQ118" s="1262">
        <f t="shared" si="162"/>
        <v>0</v>
      </c>
      <c r="AR118" s="1259">
        <f>SUM('한양도성타임머신 WBS'!$AM$117,'한양도성타임머신 WBS'!$BA$117)/SUM('한양도성타임머신 WBS'!$AM$117,'한양도성타임머신 WBS'!$BA$117,'한양도성타임머신 WBS'!$BO$117,'한양도성타임머신 WBS'!$BQ$117)</f>
        <v>0.5</v>
      </c>
      <c r="AS118" s="1260">
        <f>SUM('한양도성타임머신 WBS'!$AN$117,'한양도성타임머신 WBS'!$BB$117)/SUM('한양도성타임머신 WBS'!$AM$117,'한양도성타임머신 WBS'!$BA$117,'한양도성타임머신 WBS'!$BO$117,'한양도성타임머신 WBS'!$BQ$117)</f>
        <v>0</v>
      </c>
      <c r="AT118" s="1261">
        <f>SUM(AR118)</f>
        <v>0.5</v>
      </c>
      <c r="AU118" s="1262">
        <f>SUM(AS118)</f>
        <v>0</v>
      </c>
      <c r="AV118" s="1261">
        <f t="shared" ref="AV118:BD118" si="163">SUM(AT118)</f>
        <v>0.5</v>
      </c>
      <c r="AW118" s="1262">
        <f t="shared" si="163"/>
        <v>0</v>
      </c>
      <c r="AX118" s="1261">
        <f t="shared" si="163"/>
        <v>0.5</v>
      </c>
      <c r="AY118" s="1262">
        <f t="shared" si="163"/>
        <v>0</v>
      </c>
      <c r="AZ118" s="1261">
        <f t="shared" si="163"/>
        <v>0.5</v>
      </c>
      <c r="BA118" s="1262">
        <f t="shared" si="163"/>
        <v>0</v>
      </c>
      <c r="BB118" s="1261">
        <f t="shared" si="163"/>
        <v>0.5</v>
      </c>
      <c r="BC118" s="1262">
        <f t="shared" si="163"/>
        <v>0</v>
      </c>
      <c r="BD118" s="1261">
        <f t="shared" si="163"/>
        <v>0.5</v>
      </c>
      <c r="BE118" s="1262">
        <f>SUM(BC118)</f>
        <v>0</v>
      </c>
      <c r="BF118" s="1261">
        <f>SUM(BD118)</f>
        <v>0.5</v>
      </c>
      <c r="BG118" s="1262">
        <f>SUM(BE118)</f>
        <v>0</v>
      </c>
      <c r="BH118" s="1259">
        <f>SUM('한양도성타임머신 WBS'!$AO$117,'한양도성타임머신 WBS'!$BA$117,'한양도성타임머신 WBS'!$BQ$117)/SUM('한양도성타임머신 WBS'!$AO$117,'한양도성타임머신 WBS'!$BA$117,'한양도성타임머신 WBS'!$BQ$117,'한양도성타임머신 WBS'!$BS$117)</f>
        <v>0.75</v>
      </c>
      <c r="BI118" s="1260">
        <f>SUM('한양도성타임머신 WBS'!$AP$117,'한양도성타임머신 WBS'!$BB$117,'한양도성타임머신 WBS'!$BR$117)/SUM('한양도성타임머신 WBS'!$AO$117,'한양도성타임머신 WBS'!$BA$117,'한양도성타임머신 WBS'!$BQ$117,'한양도성타임머신 WBS'!$BS$117)</f>
        <v>0</v>
      </c>
      <c r="BJ118" s="1259">
        <f>SUM('한양도성타임머신 WBS'!$AO$117,'한양도성타임머신 WBS'!$BA$117,'한양도성타임머신 WBS'!$BQ$117,'한양도성타임머신 WBS'!$BS$117)/SUM('한양도성타임머신 WBS'!$AO$117,'한양도성타임머신 WBS'!$BA$117,'한양도성타임머신 WBS'!$BQ$117,'한양도성타임머신 WBS'!$BS$117)</f>
        <v>1</v>
      </c>
      <c r="BK118" s="1260">
        <f>SUM('한양도성타임머신 WBS'!$AP$117,'한양도성타임머신 WBS'!$BB$117,'한양도성타임머신 WBS'!$BR$117,'한양도성타임머신 WBS'!$BT$117)/SUM('한양도성타임머신 WBS'!$AO$117,'한양도성타임머신 WBS'!$BA$117,'한양도성타임머신 WBS'!$BQ$117,'한양도성타임머신 WBS'!$BS$117)</f>
        <v>0</v>
      </c>
      <c r="BL118" s="1257"/>
      <c r="BM118" s="1258"/>
      <c r="BN118" s="1257"/>
      <c r="BO118" s="1258"/>
    </row>
    <row r="119" spans="1:67" ht="22" customHeight="1" x14ac:dyDescent="0.25">
      <c r="A119" s="1356"/>
      <c r="B119" s="1367" t="s">
        <v>256</v>
      </c>
      <c r="C119" s="1368" t="s">
        <v>257</v>
      </c>
      <c r="D119" s="1368"/>
      <c r="E119" s="1369"/>
      <c r="F119" s="1370">
        <f>SUM(F120,F125,F128)/3</f>
        <v>0</v>
      </c>
      <c r="G119" s="1371">
        <f>SUM(G120,G125,G128)/3</f>
        <v>0</v>
      </c>
      <c r="H119" s="1370">
        <f t="shared" ref="H119:BO119" si="164">SUM(H120,H125,H128)/3</f>
        <v>0</v>
      </c>
      <c r="I119" s="1371">
        <f t="shared" si="164"/>
        <v>0</v>
      </c>
      <c r="J119" s="1370">
        <f t="shared" si="164"/>
        <v>0</v>
      </c>
      <c r="K119" s="1371">
        <f t="shared" si="164"/>
        <v>0</v>
      </c>
      <c r="L119" s="1370">
        <f t="shared" si="164"/>
        <v>0</v>
      </c>
      <c r="M119" s="1371">
        <f t="shared" si="164"/>
        <v>0</v>
      </c>
      <c r="N119" s="1370">
        <f t="shared" si="164"/>
        <v>0</v>
      </c>
      <c r="O119" s="1371">
        <f t="shared" si="164"/>
        <v>0</v>
      </c>
      <c r="P119" s="1370">
        <f t="shared" si="164"/>
        <v>0</v>
      </c>
      <c r="Q119" s="1371">
        <f t="shared" si="164"/>
        <v>0</v>
      </c>
      <c r="R119" s="1370">
        <f t="shared" si="164"/>
        <v>0</v>
      </c>
      <c r="S119" s="1371">
        <f t="shared" si="164"/>
        <v>0</v>
      </c>
      <c r="T119" s="1370">
        <f t="shared" si="164"/>
        <v>1.2500000000000002E-2</v>
      </c>
      <c r="U119" s="1371">
        <f t="shared" si="164"/>
        <v>1.2500000000000002E-2</v>
      </c>
      <c r="V119" s="1370">
        <f t="shared" si="164"/>
        <v>3.333333333333334E-2</v>
      </c>
      <c r="W119" s="1371">
        <f t="shared" si="164"/>
        <v>2.5000000000000005E-2</v>
      </c>
      <c r="X119" s="1370">
        <f t="shared" si="164"/>
        <v>0.15641025641025644</v>
      </c>
      <c r="Y119" s="1371">
        <f t="shared" si="164"/>
        <v>6.0576923076923084E-2</v>
      </c>
      <c r="Z119" s="1370">
        <f t="shared" si="164"/>
        <v>0.28910256410256407</v>
      </c>
      <c r="AA119" s="1371">
        <f t="shared" si="164"/>
        <v>7.6602564102564108E-2</v>
      </c>
      <c r="AB119" s="1370">
        <f t="shared" si="164"/>
        <v>0.3115384615384616</v>
      </c>
      <c r="AC119" s="1371">
        <f t="shared" si="164"/>
        <v>0.12403846153846154</v>
      </c>
      <c r="AD119" s="1370">
        <f t="shared" si="164"/>
        <v>0.33525641025641023</v>
      </c>
      <c r="AE119" s="1371">
        <f t="shared" si="164"/>
        <v>0.18038461538461539</v>
      </c>
      <c r="AF119" s="1370">
        <f t="shared" si="164"/>
        <v>0.39006410256410257</v>
      </c>
      <c r="AG119" s="1371">
        <f t="shared" si="164"/>
        <v>0.18038461538461539</v>
      </c>
      <c r="AH119" s="1370">
        <f t="shared" si="164"/>
        <v>0.43173076923076925</v>
      </c>
      <c r="AI119" s="1371">
        <f t="shared" si="164"/>
        <v>0.18038461538461539</v>
      </c>
      <c r="AJ119" s="1370">
        <f t="shared" si="164"/>
        <v>0.47467948717948721</v>
      </c>
      <c r="AK119" s="1371">
        <f t="shared" si="164"/>
        <v>0.18038461538461539</v>
      </c>
      <c r="AL119" s="1370">
        <f t="shared" si="164"/>
        <v>0.52532051282051284</v>
      </c>
      <c r="AM119" s="1371">
        <f t="shared" si="164"/>
        <v>0.18038461538461539</v>
      </c>
      <c r="AN119" s="1370">
        <f t="shared" si="164"/>
        <v>0.5772435897435898</v>
      </c>
      <c r="AO119" s="1371">
        <f t="shared" si="164"/>
        <v>0.18038461538461539</v>
      </c>
      <c r="AP119" s="1370">
        <f t="shared" si="164"/>
        <v>0.62211538461538463</v>
      </c>
      <c r="AQ119" s="1371">
        <f t="shared" si="164"/>
        <v>0.18038461538461539</v>
      </c>
      <c r="AR119" s="1370">
        <f t="shared" si="164"/>
        <v>0.68782051282051293</v>
      </c>
      <c r="AS119" s="1371">
        <f t="shared" si="164"/>
        <v>0.18038461538461539</v>
      </c>
      <c r="AT119" s="1370">
        <f t="shared" si="164"/>
        <v>0.73269230769230764</v>
      </c>
      <c r="AU119" s="1371">
        <f t="shared" si="164"/>
        <v>0.18038461538461539</v>
      </c>
      <c r="AV119" s="1370">
        <f t="shared" si="164"/>
        <v>0.77756410256410258</v>
      </c>
      <c r="AW119" s="1371">
        <f t="shared" si="164"/>
        <v>0.18038461538461539</v>
      </c>
      <c r="AX119" s="1370">
        <f t="shared" si="164"/>
        <v>0.8288461538461539</v>
      </c>
      <c r="AY119" s="1371">
        <f t="shared" si="164"/>
        <v>0.18038461538461539</v>
      </c>
      <c r="AZ119" s="1370">
        <f t="shared" si="164"/>
        <v>0.88141025641025639</v>
      </c>
      <c r="BA119" s="1371">
        <f t="shared" si="164"/>
        <v>0.18038461538461539</v>
      </c>
      <c r="BB119" s="1370">
        <f t="shared" si="164"/>
        <v>0.93525641025641038</v>
      </c>
      <c r="BC119" s="1371">
        <f t="shared" si="164"/>
        <v>0.18038461538461539</v>
      </c>
      <c r="BD119" s="1370">
        <f t="shared" si="164"/>
        <v>0.95064102564102571</v>
      </c>
      <c r="BE119" s="1371">
        <f t="shared" si="164"/>
        <v>0.18038461538461539</v>
      </c>
      <c r="BF119" s="1370">
        <f t="shared" si="164"/>
        <v>0.95833333333333337</v>
      </c>
      <c r="BG119" s="1371">
        <f t="shared" si="164"/>
        <v>0.18038461538461539</v>
      </c>
      <c r="BH119" s="1370">
        <f t="shared" si="164"/>
        <v>0.97916666666666663</v>
      </c>
      <c r="BI119" s="1371">
        <f t="shared" si="164"/>
        <v>0.18038461538461539</v>
      </c>
      <c r="BJ119" s="1370">
        <f t="shared" si="164"/>
        <v>1</v>
      </c>
      <c r="BK119" s="1371">
        <f t="shared" si="164"/>
        <v>0.18038461538461539</v>
      </c>
      <c r="BL119" s="1370">
        <f t="shared" si="164"/>
        <v>0</v>
      </c>
      <c r="BM119" s="1371">
        <f t="shared" si="164"/>
        <v>0</v>
      </c>
      <c r="BN119" s="1370">
        <f t="shared" si="164"/>
        <v>0</v>
      </c>
      <c r="BO119" s="1371">
        <f t="shared" si="164"/>
        <v>0</v>
      </c>
    </row>
    <row r="120" spans="1:67" ht="22" customHeight="1" x14ac:dyDescent="0.25">
      <c r="A120" s="1356"/>
      <c r="B120" s="659"/>
      <c r="C120" s="18" t="s">
        <v>203</v>
      </c>
      <c r="D120" s="18" t="s">
        <v>51</v>
      </c>
      <c r="E120" s="18"/>
      <c r="F120" s="1097">
        <f>SUM(F121:F124)/4</f>
        <v>0</v>
      </c>
      <c r="G120" s="1372">
        <f>SUM(G121:G124)/4</f>
        <v>0</v>
      </c>
      <c r="H120" s="1097">
        <f t="shared" ref="H120:BO120" si="165">SUM(H121:H124)/4</f>
        <v>0</v>
      </c>
      <c r="I120" s="1372">
        <f t="shared" si="165"/>
        <v>0</v>
      </c>
      <c r="J120" s="1097">
        <f t="shared" si="165"/>
        <v>0</v>
      </c>
      <c r="K120" s="1372">
        <f t="shared" si="165"/>
        <v>0</v>
      </c>
      <c r="L120" s="1097">
        <f t="shared" si="165"/>
        <v>0</v>
      </c>
      <c r="M120" s="1372">
        <f t="shared" si="165"/>
        <v>0</v>
      </c>
      <c r="N120" s="1097">
        <f t="shared" si="165"/>
        <v>0</v>
      </c>
      <c r="O120" s="1372">
        <f t="shared" si="165"/>
        <v>0</v>
      </c>
      <c r="P120" s="1097">
        <f t="shared" si="165"/>
        <v>0</v>
      </c>
      <c r="Q120" s="1372">
        <f t="shared" si="165"/>
        <v>0</v>
      </c>
      <c r="R120" s="1097">
        <f t="shared" si="165"/>
        <v>0</v>
      </c>
      <c r="S120" s="1372">
        <f t="shared" si="165"/>
        <v>0</v>
      </c>
      <c r="T120" s="1097">
        <f t="shared" si="165"/>
        <v>3.7500000000000006E-2</v>
      </c>
      <c r="U120" s="1372">
        <f t="shared" si="165"/>
        <v>3.7500000000000006E-2</v>
      </c>
      <c r="V120" s="1097">
        <f t="shared" si="165"/>
        <v>0.10000000000000002</v>
      </c>
      <c r="W120" s="1372">
        <f t="shared" si="165"/>
        <v>7.5000000000000011E-2</v>
      </c>
      <c r="X120" s="1097">
        <f t="shared" si="165"/>
        <v>0.45000000000000007</v>
      </c>
      <c r="Y120" s="1372">
        <f t="shared" si="165"/>
        <v>0.16250000000000001</v>
      </c>
      <c r="Z120" s="1097">
        <f t="shared" si="165"/>
        <v>0.82499999999999996</v>
      </c>
      <c r="AA120" s="1372">
        <f t="shared" si="165"/>
        <v>0.1875</v>
      </c>
      <c r="AB120" s="1097">
        <f t="shared" si="165"/>
        <v>0.85000000000000009</v>
      </c>
      <c r="AC120" s="1372">
        <f t="shared" si="165"/>
        <v>0.28749999999999998</v>
      </c>
      <c r="AD120" s="1097">
        <f t="shared" si="165"/>
        <v>0.875</v>
      </c>
      <c r="AE120" s="1372">
        <f t="shared" si="165"/>
        <v>0.42000000000000004</v>
      </c>
      <c r="AF120" s="1097">
        <f t="shared" si="165"/>
        <v>0.9</v>
      </c>
      <c r="AG120" s="1372">
        <f t="shared" si="165"/>
        <v>0.42000000000000004</v>
      </c>
      <c r="AH120" s="1097">
        <f t="shared" si="165"/>
        <v>0.92500000000000004</v>
      </c>
      <c r="AI120" s="1372">
        <f t="shared" si="165"/>
        <v>0.42000000000000004</v>
      </c>
      <c r="AJ120" s="1097">
        <f t="shared" si="165"/>
        <v>0.95</v>
      </c>
      <c r="AK120" s="1372">
        <f t="shared" si="165"/>
        <v>0.42000000000000004</v>
      </c>
      <c r="AL120" s="1097">
        <f t="shared" si="165"/>
        <v>0.97499999999999998</v>
      </c>
      <c r="AM120" s="1372">
        <f t="shared" si="165"/>
        <v>0.42000000000000004</v>
      </c>
      <c r="AN120" s="1097">
        <f t="shared" si="165"/>
        <v>1</v>
      </c>
      <c r="AO120" s="1372">
        <f t="shared" si="165"/>
        <v>0.42000000000000004</v>
      </c>
      <c r="AP120" s="1097">
        <f t="shared" si="165"/>
        <v>1</v>
      </c>
      <c r="AQ120" s="1372">
        <f t="shared" si="165"/>
        <v>0.42000000000000004</v>
      </c>
      <c r="AR120" s="1097">
        <f t="shared" si="165"/>
        <v>1</v>
      </c>
      <c r="AS120" s="1372">
        <f t="shared" si="165"/>
        <v>0.42000000000000004</v>
      </c>
      <c r="AT120" s="1097">
        <f t="shared" si="165"/>
        <v>1</v>
      </c>
      <c r="AU120" s="1372">
        <f t="shared" si="165"/>
        <v>0.42000000000000004</v>
      </c>
      <c r="AV120" s="1097">
        <f t="shared" si="165"/>
        <v>1</v>
      </c>
      <c r="AW120" s="1372">
        <f t="shared" si="165"/>
        <v>0.42000000000000004</v>
      </c>
      <c r="AX120" s="1097">
        <f t="shared" si="165"/>
        <v>1</v>
      </c>
      <c r="AY120" s="1372">
        <f t="shared" si="165"/>
        <v>0.42000000000000004</v>
      </c>
      <c r="AZ120" s="1097">
        <f t="shared" si="165"/>
        <v>1</v>
      </c>
      <c r="BA120" s="1372">
        <f t="shared" si="165"/>
        <v>0.42000000000000004</v>
      </c>
      <c r="BB120" s="1097">
        <f t="shared" si="165"/>
        <v>1</v>
      </c>
      <c r="BC120" s="1372">
        <f t="shared" si="165"/>
        <v>0.42000000000000004</v>
      </c>
      <c r="BD120" s="1097">
        <f t="shared" si="165"/>
        <v>1</v>
      </c>
      <c r="BE120" s="1372">
        <f t="shared" si="165"/>
        <v>0.42000000000000004</v>
      </c>
      <c r="BF120" s="1097">
        <f t="shared" si="165"/>
        <v>1</v>
      </c>
      <c r="BG120" s="1372">
        <f t="shared" si="165"/>
        <v>0.42000000000000004</v>
      </c>
      <c r="BH120" s="1097">
        <f t="shared" si="165"/>
        <v>1</v>
      </c>
      <c r="BI120" s="1372">
        <f t="shared" si="165"/>
        <v>0.42000000000000004</v>
      </c>
      <c r="BJ120" s="1097">
        <f t="shared" si="165"/>
        <v>1</v>
      </c>
      <c r="BK120" s="1372">
        <f t="shared" si="165"/>
        <v>0.42000000000000004</v>
      </c>
      <c r="BL120" s="1097">
        <f t="shared" si="165"/>
        <v>0</v>
      </c>
      <c r="BM120" s="1372">
        <f t="shared" si="165"/>
        <v>0</v>
      </c>
      <c r="BN120" s="1097">
        <f t="shared" si="165"/>
        <v>0</v>
      </c>
      <c r="BO120" s="1372">
        <f t="shared" si="165"/>
        <v>0</v>
      </c>
    </row>
    <row r="121" spans="1:67" ht="22" customHeight="1" x14ac:dyDescent="0.25">
      <c r="A121" s="1356"/>
      <c r="B121" s="1081"/>
      <c r="C121" s="1082"/>
      <c r="D121" s="1083" t="s">
        <v>204</v>
      </c>
      <c r="E121" s="1084" t="s">
        <v>290</v>
      </c>
      <c r="F121" s="1257"/>
      <c r="G121" s="1258"/>
      <c r="H121" s="1257"/>
      <c r="I121" s="1258"/>
      <c r="J121" s="1257"/>
      <c r="K121" s="1258"/>
      <c r="L121" s="1257"/>
      <c r="M121" s="1258"/>
      <c r="N121" s="1257"/>
      <c r="O121" s="1258"/>
      <c r="P121" s="1257"/>
      <c r="Q121" s="1258"/>
      <c r="R121" s="1257"/>
      <c r="S121" s="1258"/>
      <c r="T121" s="1259">
        <f>SUM('한양도성타임머신 WBS'!$AC$120)/SUM('한양도성타임머신 WBS'!$AC$120,'한양도성타임머신 WBS'!$AE$120,'한양도성타임머신 WBS'!$AG$120,'한양도성타임머신 WBS'!$AI$120)</f>
        <v>0.1</v>
      </c>
      <c r="U121" s="1260">
        <f>SUM('한양도성타임머신 WBS'!$AD$120)/SUM('한양도성타임머신 WBS'!$AC$120,'한양도성타임머신 WBS'!$AE$120,'한양도성타임머신 WBS'!$AG$120,'한양도성타임머신 WBS'!$AI$120)</f>
        <v>0.1</v>
      </c>
      <c r="V121" s="1259">
        <f>SUM('한양도성타임머신 WBS'!$AC$120,'한양도성타임머신 WBS'!$AE$120)/SUM('한양도성타임머신 WBS'!$AC$120,'한양도성타임머신 WBS'!$AE$120,'한양도성타임머신 WBS'!$AG$120,'한양도성타임머신 WBS'!$AI$120)</f>
        <v>0.30000000000000004</v>
      </c>
      <c r="W121" s="1260">
        <f>SUM('한양도성타임머신 WBS'!$AD$120,'한양도성타임머신 WBS'!$AF$120)/SUM('한양도성타임머신 WBS'!$AC$120,'한양도성타임머신 WBS'!$AE$120,'한양도성타임머신 WBS'!$AG$120,'한양도성타임머신 WBS'!$AI$120)</f>
        <v>0.2</v>
      </c>
      <c r="X121" s="1259">
        <f>SUM('한양도성타임머신 WBS'!$AC$120,'한양도성타임머신 WBS'!$AE$120,'한양도성타임머신 WBS'!$AG$120)/SUM('한양도성타임머신 WBS'!$AC$120,'한양도성타임머신 WBS'!$AE$120,'한양도성타임머신 WBS'!$AG$120,'한양도성타임머신 WBS'!$AI$120)</f>
        <v>0.60000000000000009</v>
      </c>
      <c r="Y121" s="1260">
        <f>SUM('한양도성타임머신 WBS'!$AD$120,'한양도성타임머신 WBS'!$AF$120,'한양도성타임머신 WBS'!$AH$120)/SUM('한양도성타임머신 WBS'!$AC$120,'한양도성타임머신 WBS'!$AE$120,'한양도성타임머신 WBS'!$AG$120,'한양도성타임머신 WBS'!$AI$120)</f>
        <v>0.30000000000000004</v>
      </c>
      <c r="Z121" s="1259">
        <f>SUM('한양도성타임머신 WBS'!$AC$120,'한양도성타임머신 WBS'!$AE$120,'한양도성타임머신 WBS'!$AG$120,'한양도성타임머신 WBS'!$AI$120)/SUM('한양도성타임머신 WBS'!$AC$120,'한양도성타임머신 WBS'!$AE$120,'한양도성타임머신 WBS'!$AG$120,'한양도성타임머신 WBS'!$AI$120)</f>
        <v>1</v>
      </c>
      <c r="AA121" s="1260">
        <f>SUM('한양도성타임머신 WBS'!$AD$120,'한양도성타임머신 WBS'!$AF$120,'한양도성타임머신 WBS'!$AH$120,'한양도성타임머신 WBS'!$AJ$120)/SUM('한양도성타임머신 WBS'!$AC$120,'한양도성타임머신 WBS'!$AE$120,'한양도성타임머신 WBS'!$AG$120,'한양도성타임머신 WBS'!$AI$120)</f>
        <v>0.35000000000000003</v>
      </c>
      <c r="AB121" s="1257">
        <f>SUM(Z121)</f>
        <v>1</v>
      </c>
      <c r="AC121" s="1258">
        <f>SUM('한양도성타임머신 WBS'!$AD$120,'한양도성타임머신 WBS'!$AF$120,'한양도성타임머신 WBS'!$AH$120,'한양도성타임머신 WBS'!$AJ$120,'한양도성타임머신 WBS'!$AL$120)/SUM('한양도성타임머신 WBS'!$AC$120,'한양도성타임머신 WBS'!$AE$120,'한양도성타임머신 WBS'!$AG$120,'한양도성타임머신 WBS'!$AI$120)</f>
        <v>0.35000000000000003</v>
      </c>
      <c r="AD121" s="1257">
        <f>SUM(AB121)</f>
        <v>1</v>
      </c>
      <c r="AE121" s="1258">
        <f>SUM('한양도성타임머신 WBS'!$AD$120,'한양도성타임머신 WBS'!$AF$120,'한양도성타임머신 WBS'!$AH$120,'한양도성타임머신 WBS'!$AJ$120,'한양도성타임머신 WBS'!$AL$120,'한양도성타임머신 WBS'!$AN$120)/SUM('한양도성타임머신 WBS'!$AC$120,'한양도성타임머신 WBS'!$AE$120,'한양도성타임머신 WBS'!$AG$120,'한양도성타임머신 WBS'!$AI$120)</f>
        <v>0.83000000000000007</v>
      </c>
      <c r="AF121" s="1257">
        <f>SUM(AD121)</f>
        <v>1</v>
      </c>
      <c r="AG121" s="1258">
        <f>SUM('한양도성타임머신 WBS'!$AD$120,'한양도성타임머신 WBS'!$AF$120,'한양도성타임머신 WBS'!$AH$120,'한양도성타임머신 WBS'!$AJ$120,'한양도성타임머신 WBS'!$AL$120,'한양도성타임머신 WBS'!$AN$120,'한양도성타임머신 WBS'!$AP$120)/SUM('한양도성타임머신 WBS'!$AC$120,'한양도성타임머신 WBS'!$AE$120,'한양도성타임머신 WBS'!$AG$120,'한양도성타임머신 WBS'!$AI$120)</f>
        <v>0.83000000000000007</v>
      </c>
      <c r="AH121" s="1257">
        <f>SUM(AF121)</f>
        <v>1</v>
      </c>
      <c r="AI121" s="1258">
        <f>SUM('한양도성타임머신 WBS'!$AD$120,'한양도성타임머신 WBS'!$AF$120,'한양도성타임머신 WBS'!$AH$120,'한양도성타임머신 WBS'!$AJ$120,'한양도성타임머신 WBS'!$AL$120,'한양도성타임머신 WBS'!$AN$120,'한양도성타임머신 WBS'!$AP$120,'한양도성타임머신 WBS'!$AR$120)/SUM('한양도성타임머신 WBS'!$AC$120,'한양도성타임머신 WBS'!$AE$120,'한양도성타임머신 WBS'!$AG$120,'한양도성타임머신 WBS'!$AI$120)</f>
        <v>0.83000000000000007</v>
      </c>
      <c r="AJ121" s="1261">
        <f>SUM(AH121)</f>
        <v>1</v>
      </c>
      <c r="AK121" s="1262">
        <f>SUM(AI121)</f>
        <v>0.83000000000000007</v>
      </c>
      <c r="AL121" s="1261">
        <f t="shared" ref="AL121:BA121" si="166">SUM(AJ121)</f>
        <v>1</v>
      </c>
      <c r="AM121" s="1262">
        <f t="shared" si="166"/>
        <v>0.83000000000000007</v>
      </c>
      <c r="AN121" s="1261">
        <f t="shared" si="166"/>
        <v>1</v>
      </c>
      <c r="AO121" s="1262">
        <f t="shared" si="166"/>
        <v>0.83000000000000007</v>
      </c>
      <c r="AP121" s="1261">
        <f t="shared" si="166"/>
        <v>1</v>
      </c>
      <c r="AQ121" s="1262">
        <f t="shared" si="166"/>
        <v>0.83000000000000007</v>
      </c>
      <c r="AR121" s="1261">
        <f t="shared" si="166"/>
        <v>1</v>
      </c>
      <c r="AS121" s="1262">
        <f t="shared" si="166"/>
        <v>0.83000000000000007</v>
      </c>
      <c r="AT121" s="1261">
        <f t="shared" si="166"/>
        <v>1</v>
      </c>
      <c r="AU121" s="1262">
        <f t="shared" si="166"/>
        <v>0.83000000000000007</v>
      </c>
      <c r="AV121" s="1261">
        <f t="shared" si="166"/>
        <v>1</v>
      </c>
      <c r="AW121" s="1262">
        <f t="shared" si="166"/>
        <v>0.83000000000000007</v>
      </c>
      <c r="AX121" s="1261">
        <f t="shared" si="166"/>
        <v>1</v>
      </c>
      <c r="AY121" s="1262">
        <f t="shared" si="166"/>
        <v>0.83000000000000007</v>
      </c>
      <c r="AZ121" s="1261">
        <f t="shared" si="166"/>
        <v>1</v>
      </c>
      <c r="BA121" s="1262">
        <f t="shared" si="166"/>
        <v>0.83000000000000007</v>
      </c>
      <c r="BB121" s="1261">
        <f t="shared" ref="AV121:BK124" si="167">SUM(AZ121)</f>
        <v>1</v>
      </c>
      <c r="BC121" s="1262">
        <f t="shared" si="167"/>
        <v>0.83000000000000007</v>
      </c>
      <c r="BD121" s="1261">
        <f t="shared" si="167"/>
        <v>1</v>
      </c>
      <c r="BE121" s="1262">
        <f t="shared" si="167"/>
        <v>0.83000000000000007</v>
      </c>
      <c r="BF121" s="1261">
        <f t="shared" si="167"/>
        <v>1</v>
      </c>
      <c r="BG121" s="1262">
        <f t="shared" si="167"/>
        <v>0.83000000000000007</v>
      </c>
      <c r="BH121" s="1261">
        <f t="shared" si="167"/>
        <v>1</v>
      </c>
      <c r="BI121" s="1262">
        <f t="shared" si="167"/>
        <v>0.83000000000000007</v>
      </c>
      <c r="BJ121" s="1261">
        <f t="shared" si="167"/>
        <v>1</v>
      </c>
      <c r="BK121" s="1262">
        <f t="shared" si="167"/>
        <v>0.83000000000000007</v>
      </c>
      <c r="BL121" s="1257"/>
      <c r="BM121" s="1258"/>
      <c r="BN121" s="1257"/>
      <c r="BO121" s="1258"/>
    </row>
    <row r="122" spans="1:67" ht="22" customHeight="1" x14ac:dyDescent="0.25">
      <c r="A122" s="1356"/>
      <c r="B122" s="1081"/>
      <c r="C122" s="1085"/>
      <c r="D122" s="1083" t="s">
        <v>205</v>
      </c>
      <c r="E122" s="1084" t="s">
        <v>53</v>
      </c>
      <c r="F122" s="1257"/>
      <c r="G122" s="1258"/>
      <c r="H122" s="1257"/>
      <c r="I122" s="1258"/>
      <c r="J122" s="1257"/>
      <c r="K122" s="1258"/>
      <c r="L122" s="1257"/>
      <c r="M122" s="1258"/>
      <c r="N122" s="1257"/>
      <c r="O122" s="1258"/>
      <c r="P122" s="1257"/>
      <c r="Q122" s="1258"/>
      <c r="R122" s="1257"/>
      <c r="S122" s="1258"/>
      <c r="T122" s="1259">
        <f>SUM('한양도성타임머신 WBS'!$AC$121)/SUM('한양도성타임머신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5.000000000000001E-2</v>
      </c>
      <c r="U122" s="1260">
        <f>SUM('한양도성타임머신 WBS'!$AD$121)/SUM('한양도성타임머신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5.000000000000001E-2</v>
      </c>
      <c r="V122" s="1259">
        <f>SUM('한양도성타임머신 WBS'!$AC$121,'한양도성타임머신 WBS'!$AE$121)/SUM('한양도성타임머신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0.10000000000000002</v>
      </c>
      <c r="W122" s="1260">
        <f>SUM('한양도성타임머신 WBS'!$AD$121,'한양도성타임머신 WBS'!$AF$121)/SUM('한양도성타임머신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0.10000000000000002</v>
      </c>
      <c r="X122" s="1259">
        <f>SUM('한양도성타임머신 WBS'!$AC$121,'한양도성타임머신 WBS'!$AE$121,'한양도성타임머신 WBS'!$AG$121)/SUM('한양도성타임머신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0.20000000000000004</v>
      </c>
      <c r="Y122" s="1260">
        <f>SUM('한양도성타임머신 WBS'!$AD$121,'한양도성타임머신 WBS'!$AF$121,'한양도성타임머신 WBS'!$AH$121)/SUM('한양도성타임머신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0.15000000000000005</v>
      </c>
      <c r="Z122" s="1259">
        <f>SUM('한양도성타임머신 WBS'!$AC$121,'한양도성타임머신 WBS'!$AE$121,'한양도성타임머신 WBS'!$AG$121,'한양도성타임머신 WBS'!$AI$121)/SUM('한양도성타임머신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0.3000000000000001</v>
      </c>
      <c r="AA122" s="1260">
        <f>SUM('한양도성타임머신 WBS'!$AD$121,'한양도성타임머신 WBS'!$AF$121,'한양도성타임머신 WBS'!$AH$121,'한양도성타임머신 WBS'!$AJ$121)/SUM('한양도성타임머신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0.20000000000000004</v>
      </c>
      <c r="AB122" s="1259">
        <f>SUM('한양도성타임머신 WBS'!$AC$121,'한양도성타임머신 WBS'!$AE$121,'한양도성타임머신 WBS'!$AG$121,'한양도성타임머신 WBS'!$AI$121,'한양도성타임머신 WBS'!$AK$121)/SUM('한양도성타임머신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0.40000000000000008</v>
      </c>
      <c r="AC122" s="1260">
        <f>SUM('한양도성타임머신 WBS'!$AD$121,'한양도성타임머신 WBS'!$AF$121,'한양도성타임머신 WBS'!$AH$121,'한양도성타임머신 WBS'!$AJ$121,'한양도성타임머신 WBS'!$AL$121)/SUM('한양도성타임머신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0.20000000000000004</v>
      </c>
      <c r="AD122" s="1259">
        <f>SUM('한양도성타임머신 WBS'!$AC$121,'한양도성타임머신 WBS'!$AE$121,'한양도성타임머신 WBS'!$AG$121,'한양도성타임머신 WBS'!$AI$121,'한양도성타임머신 WBS'!$AK$121,'한양도성타임머신 WBS'!$AM$121)/SUM('한양도성타임머신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0.5</v>
      </c>
      <c r="AE122" s="1260">
        <f>SUM('한양도성타임머신 WBS'!$AD$121,'한양도성타임머신 WBS'!$AF$121,'한양도성타임머신 WBS'!$AH$121,'한양도성타임머신 WBS'!$AJ$121,'한양도성타임머신 WBS'!$AL$121,'한양도성타임머신 WBS'!$AN$121)/SUM('한양도성타임머신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0.25</v>
      </c>
      <c r="AF122" s="1259">
        <f>SUM('한양도성타임머신 WBS'!$AC$121,'한양도성타임머신 WBS'!$AE$121,'한양도성타임머신 WBS'!$AG$121,'한양도성타임머신 WBS'!$AI$121,'한양도성타임머신 WBS'!$AK$121,'한양도성타임머신 WBS'!$AM$121,'한양도성타임머신 WBS'!$AO$121)/SUM('한양도성타임머신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0.60000000000000009</v>
      </c>
      <c r="AG122" s="1260">
        <f>SUM('한양도성타임머신 WBS'!$AD$121,'한양도성타임머신 WBS'!$AF$121,'한양도성타임머신 WBS'!$AH$121,'한양도성타임머신 WBS'!$AJ$121,'한양도성타임머신 WBS'!$AL$121,'한양도성타임머신 WBS'!$AN$121,'한양도성타임머신 WBS'!$AP$121)/SUM('한양도성타임머신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0.25</v>
      </c>
      <c r="AH122" s="1259">
        <f>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0.70000000000000007</v>
      </c>
      <c r="AI122" s="1260">
        <f>SUM('한양도성타임머신 WBS'!$AD$121,'한양도성타임머신 WBS'!$AF$121,'한양도성타임머신 WBS'!$AH$121,'한양도성타임머신 WBS'!$AJ$121,'한양도성타임머신 WBS'!$AL$121,'한양도성타임머신 WBS'!$AN$121,'한양도성타임머신 WBS'!$AP$121,'한양도성타임머신 WBS'!$AR$121)/SUM('한양도성타임머신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0.25</v>
      </c>
      <c r="AJ122" s="1259">
        <f>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0.8</v>
      </c>
      <c r="AK122" s="1260">
        <f>SUM('한양도성타임머신 WBS'!$AD$121,'한양도성타임머신 WBS'!$AF$121,'한양도성타임머신 WBS'!$AH$121,'한양도성타임머신 WBS'!$AJ$121,'한양도성타임머신 WBS'!$AL$121,'한양도성타임머신 WBS'!$AN$121,'한양도성타임머신 WBS'!$AP$121,'한양도성타임머신 WBS'!$AR$121,'한양도성타임머신 WBS'!$AT$121)/SUM('한양도성타임머신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0.25</v>
      </c>
      <c r="AL122" s="1259">
        <f>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0.9</v>
      </c>
      <c r="AM122" s="1260">
        <f>SUM('한양도성타임머신 WBS'!$AD$121,'한양도성타임머신 WBS'!$AF$121,'한양도성타임머신 WBS'!$AH$121,'한양도성타임머신 WBS'!$AJ$121,'한양도성타임머신 WBS'!$AL$121,'한양도성타임머신 WBS'!$AN$121,'한양도성타임머신 WBS'!$AP$121,'한양도성타임머신 WBS'!$AR$121,'한양도성타임머신 WBS'!$AT$121,'한양도성타임머신 WBS'!$AV$121)/SUM('한양도성타임머신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0.25</v>
      </c>
      <c r="AN122" s="1259">
        <f>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1</v>
      </c>
      <c r="AO122" s="1260">
        <f>SUM('한양도성타임머신 WBS'!$AD$121,'한양도성타임머신 WBS'!$AF$121,'한양도성타임머신 WBS'!$AH$121,'한양도성타임머신 WBS'!$AJ$121,'한양도성타임머신 WBS'!$AL$121,'한양도성타임머신 WBS'!$AN$121,'한양도성타임머신 WBS'!$AP$121,'한양도성타임머신 WBS'!$AR$121,'한양도성타임머신 WBS'!$AT$121,'한양도성타임머신 WBS'!$AV$121,'한양도성타임머신 WBS'!$AX$121)</f>
        <v>0.25</v>
      </c>
      <c r="AP122" s="1257">
        <f>SUM(AN122)</f>
        <v>1</v>
      </c>
      <c r="AQ122" s="1258">
        <f>SUM('한양도성타임머신 WBS'!$AD$121,'한양도성타임머신 WBS'!$AF$121,'한양도성타임머신 WBS'!$AH$121,'한양도성타임머신 WBS'!$AJ$121,'한양도성타임머신 WBS'!$AL$121,'한양도성타임머신 WBS'!$AN$121,'한양도성타임머신 WBS'!$AP$121,'한양도성타임머신 WBS'!$AR$121,'한양도성타임머신 WBS'!$AT$121,'한양도성타임머신 WBS'!$AV$121,'한양도성타임머신 WBS'!$AX$121,'한양도성타임머신 WBS'!$AZ$121)/SUM('한양도성타임머신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0.25</v>
      </c>
      <c r="AR122" s="1257">
        <f>SUM(AP122)</f>
        <v>1</v>
      </c>
      <c r="AS122" s="1258">
        <f>SUM('한양도성타임머신 WBS'!$AD$121,'한양도성타임머신 WBS'!$AF$121,'한양도성타임머신 WBS'!$AH$121,'한양도성타임머신 WBS'!$AJ$121,'한양도성타임머신 WBS'!$AL$121,'한양도성타임머신 WBS'!$AN$121,'한양도성타임머신 WBS'!$AP$121,'한양도성타임머신 WBS'!$AR$121,'한양도성타임머신 WBS'!$AT$121,'한양도성타임머신 WBS'!$AV$121,'한양도성타임머신 WBS'!$AX$121,'한양도성타임머신 WBS'!$AZ$121,'한양도성타임머신 WBS'!$BB$121)/SUM('한양도성타임머신 WBS'!$AC$121,'한양도성타임머신 WBS'!$AE$121,'한양도성타임머신 WBS'!$AG$121,'한양도성타임머신 WBS'!$AI$121,'한양도성타임머신 WBS'!$AK$121,'한양도성타임머신 WBS'!$AM$121,'한양도성타임머신 WBS'!$AO$121,'한양도성타임머신 WBS'!$AQ$121,'한양도성타임머신 WBS'!$AS$121,'한양도성타임머신 WBS'!$AU$121,'한양도성타임머신 WBS'!$AW$121)</f>
        <v>0.25</v>
      </c>
      <c r="AT122" s="1261">
        <f>SUM(AR122)</f>
        <v>1</v>
      </c>
      <c r="AU122" s="1262">
        <f>SUM(AS122)</f>
        <v>0.25</v>
      </c>
      <c r="AV122" s="1261">
        <f t="shared" si="167"/>
        <v>1</v>
      </c>
      <c r="AW122" s="1262">
        <f t="shared" si="167"/>
        <v>0.25</v>
      </c>
      <c r="AX122" s="1261">
        <f t="shared" si="167"/>
        <v>1</v>
      </c>
      <c r="AY122" s="1262">
        <f t="shared" si="167"/>
        <v>0.25</v>
      </c>
      <c r="AZ122" s="1261">
        <f t="shared" si="167"/>
        <v>1</v>
      </c>
      <c r="BA122" s="1262">
        <f t="shared" si="167"/>
        <v>0.25</v>
      </c>
      <c r="BB122" s="1261">
        <f t="shared" si="167"/>
        <v>1</v>
      </c>
      <c r="BC122" s="1262">
        <f t="shared" si="167"/>
        <v>0.25</v>
      </c>
      <c r="BD122" s="1261">
        <f t="shared" si="167"/>
        <v>1</v>
      </c>
      <c r="BE122" s="1262">
        <f t="shared" si="167"/>
        <v>0.25</v>
      </c>
      <c r="BF122" s="1261">
        <f t="shared" si="167"/>
        <v>1</v>
      </c>
      <c r="BG122" s="1262">
        <f t="shared" si="167"/>
        <v>0.25</v>
      </c>
      <c r="BH122" s="1261">
        <f t="shared" si="167"/>
        <v>1</v>
      </c>
      <c r="BI122" s="1262">
        <f t="shared" si="167"/>
        <v>0.25</v>
      </c>
      <c r="BJ122" s="1261">
        <f t="shared" si="167"/>
        <v>1</v>
      </c>
      <c r="BK122" s="1262">
        <f t="shared" si="167"/>
        <v>0.25</v>
      </c>
      <c r="BL122" s="1257"/>
      <c r="BM122" s="1258"/>
      <c r="BN122" s="1257"/>
      <c r="BO122" s="1258"/>
    </row>
    <row r="123" spans="1:67" ht="22" customHeight="1" x14ac:dyDescent="0.25">
      <c r="A123" s="1356"/>
      <c r="B123" s="1081"/>
      <c r="C123" s="1082"/>
      <c r="D123" s="1086" t="s">
        <v>206</v>
      </c>
      <c r="E123" s="1087" t="s">
        <v>62</v>
      </c>
      <c r="F123" s="1257"/>
      <c r="G123" s="1258"/>
      <c r="H123" s="1257"/>
      <c r="I123" s="1258"/>
      <c r="J123" s="1257"/>
      <c r="K123" s="1258"/>
      <c r="L123" s="1257"/>
      <c r="M123" s="1258"/>
      <c r="N123" s="1257"/>
      <c r="O123" s="1258"/>
      <c r="P123" s="1257"/>
      <c r="Q123" s="1258"/>
      <c r="R123" s="1257"/>
      <c r="S123" s="1258"/>
      <c r="T123" s="1257"/>
      <c r="U123" s="1258"/>
      <c r="V123" s="1257"/>
      <c r="W123" s="1258"/>
      <c r="X123" s="1259">
        <f>SUM('한양도성타임머신 WBS'!$AG$122)/SUM('한양도성타임머신 WBS'!$AG$122,'한양도성타임머신 WBS'!$AI$122)</f>
        <v>0.5</v>
      </c>
      <c r="Y123" s="1260">
        <f>SUM('한양도성타임머신 WBS'!$AH$122)/SUM('한양도성타임머신 WBS'!$AG$122,'한양도성타임머신 WBS'!$AI$122)</f>
        <v>0.1</v>
      </c>
      <c r="Z123" s="1259">
        <f>SUM('한양도성타임머신 WBS'!$AG$122,'한양도성타임머신 WBS'!$AI$122)/SUM('한양도성타임머신 WBS'!$AG$122,'한양도성타임머신 WBS'!$AI$122)</f>
        <v>1</v>
      </c>
      <c r="AA123" s="1260">
        <f>SUM('한양도성타임머신 WBS'!$AH$122,'한양도성타임머신 WBS'!$AJ$122)/SUM('한양도성타임머신 WBS'!$AG$122,'한양도성타임머신 WBS'!$AI$122)</f>
        <v>0.1</v>
      </c>
      <c r="AB123" s="1257">
        <f>SUM(Z123)</f>
        <v>1</v>
      </c>
      <c r="AC123" s="1258">
        <f>SUM('한양도성타임머신 WBS'!$AH$122,'한양도성타임머신 WBS'!$AJ$122,'한양도성타임머신 WBS'!$AL$122)/SUM('한양도성타임머신 WBS'!$AG$122,'한양도성타임머신 WBS'!$AI$122)</f>
        <v>0.1</v>
      </c>
      <c r="AD123" s="1257">
        <f>SUM(AB123)</f>
        <v>1</v>
      </c>
      <c r="AE123" s="1258">
        <f>SUM('한양도성타임머신 WBS'!$AH$122,'한양도성타임머신 WBS'!$AJ$122,'한양도성타임머신 WBS'!$AL$122,'한양도성타임머신 WBS'!$AN$122)/SUM('한양도성타임머신 WBS'!$AG$122,'한양도성타임머신 WBS'!$AI$122)</f>
        <v>0.1</v>
      </c>
      <c r="AF123" s="1261">
        <f>SUM(AD123)</f>
        <v>1</v>
      </c>
      <c r="AG123" s="1262">
        <f>SUM(AE123)</f>
        <v>0.1</v>
      </c>
      <c r="AH123" s="1261">
        <f t="shared" ref="AH123:AU124" si="168">SUM(AF123)</f>
        <v>1</v>
      </c>
      <c r="AI123" s="1262">
        <f t="shared" si="168"/>
        <v>0.1</v>
      </c>
      <c r="AJ123" s="1261">
        <f t="shared" si="168"/>
        <v>1</v>
      </c>
      <c r="AK123" s="1262">
        <f t="shared" si="168"/>
        <v>0.1</v>
      </c>
      <c r="AL123" s="1261">
        <f t="shared" si="168"/>
        <v>1</v>
      </c>
      <c r="AM123" s="1262">
        <f t="shared" si="168"/>
        <v>0.1</v>
      </c>
      <c r="AN123" s="1261">
        <f t="shared" si="168"/>
        <v>1</v>
      </c>
      <c r="AO123" s="1262">
        <f t="shared" si="168"/>
        <v>0.1</v>
      </c>
      <c r="AP123" s="1261">
        <f t="shared" si="168"/>
        <v>1</v>
      </c>
      <c r="AQ123" s="1262">
        <f t="shared" si="168"/>
        <v>0.1</v>
      </c>
      <c r="AR123" s="1261">
        <f t="shared" si="168"/>
        <v>1</v>
      </c>
      <c r="AS123" s="1262">
        <f t="shared" si="168"/>
        <v>0.1</v>
      </c>
      <c r="AT123" s="1261">
        <f t="shared" si="168"/>
        <v>1</v>
      </c>
      <c r="AU123" s="1262">
        <f t="shared" si="168"/>
        <v>0.1</v>
      </c>
      <c r="AV123" s="1261">
        <f t="shared" si="167"/>
        <v>1</v>
      </c>
      <c r="AW123" s="1262">
        <f t="shared" si="167"/>
        <v>0.1</v>
      </c>
      <c r="AX123" s="1261">
        <f t="shared" si="167"/>
        <v>1</v>
      </c>
      <c r="AY123" s="1262">
        <f t="shared" si="167"/>
        <v>0.1</v>
      </c>
      <c r="AZ123" s="1261">
        <f t="shared" si="167"/>
        <v>1</v>
      </c>
      <c r="BA123" s="1262">
        <f t="shared" si="167"/>
        <v>0.1</v>
      </c>
      <c r="BB123" s="1261">
        <f t="shared" si="167"/>
        <v>1</v>
      </c>
      <c r="BC123" s="1262">
        <f t="shared" si="167"/>
        <v>0.1</v>
      </c>
      <c r="BD123" s="1261">
        <f t="shared" si="167"/>
        <v>1</v>
      </c>
      <c r="BE123" s="1262">
        <f t="shared" si="167"/>
        <v>0.1</v>
      </c>
      <c r="BF123" s="1261">
        <f t="shared" si="167"/>
        <v>1</v>
      </c>
      <c r="BG123" s="1262">
        <f t="shared" si="167"/>
        <v>0.1</v>
      </c>
      <c r="BH123" s="1261">
        <f t="shared" si="167"/>
        <v>1</v>
      </c>
      <c r="BI123" s="1262">
        <f t="shared" si="167"/>
        <v>0.1</v>
      </c>
      <c r="BJ123" s="1261">
        <f t="shared" si="167"/>
        <v>1</v>
      </c>
      <c r="BK123" s="1262">
        <f t="shared" si="167"/>
        <v>0.1</v>
      </c>
      <c r="BL123" s="1257"/>
      <c r="BM123" s="1258"/>
      <c r="BN123" s="1257"/>
      <c r="BO123" s="1258"/>
    </row>
    <row r="124" spans="1:67" ht="22" customHeight="1" x14ac:dyDescent="0.25">
      <c r="A124" s="1356"/>
      <c r="B124" s="1081"/>
      <c r="C124" s="1082"/>
      <c r="D124" s="1083" t="s">
        <v>207</v>
      </c>
      <c r="E124" s="1084" t="s">
        <v>63</v>
      </c>
      <c r="F124" s="1257"/>
      <c r="G124" s="1258"/>
      <c r="H124" s="1257"/>
      <c r="I124" s="1258"/>
      <c r="J124" s="1257"/>
      <c r="K124" s="1258"/>
      <c r="L124" s="1257"/>
      <c r="M124" s="1258"/>
      <c r="N124" s="1257"/>
      <c r="O124" s="1258"/>
      <c r="P124" s="1257"/>
      <c r="Q124" s="1258"/>
      <c r="R124" s="1257"/>
      <c r="S124" s="1258"/>
      <c r="T124" s="1257"/>
      <c r="U124" s="1258"/>
      <c r="V124" s="1257"/>
      <c r="W124" s="1258"/>
      <c r="X124" s="1259">
        <f>SUM('한양도성타임머신 WBS'!$AG$123)/SUM('한양도성타임머신 WBS'!$AG$123,'한양도성타임머신 WBS'!$AI$123)</f>
        <v>0.5</v>
      </c>
      <c r="Y124" s="1260">
        <f>SUM('한양도성타임머신 WBS'!$AH$123)/SUM('한양도성타임머신 WBS'!$AG$123,'한양도성타임머신 WBS'!$AI$123)</f>
        <v>0.1</v>
      </c>
      <c r="Z124" s="1259">
        <f>SUM('한양도성타임머신 WBS'!$AG$123,'한양도성타임머신 WBS'!$AI$123)/SUM('한양도성타임머신 WBS'!$AG$123,'한양도성타임머신 WBS'!$AI$123)</f>
        <v>1</v>
      </c>
      <c r="AA124" s="1260">
        <f>SUM('한양도성타임머신 WBS'!$AH$123,'한양도성타임머신 WBS'!$AJ$123)/SUM('한양도성타임머신 WBS'!$AG$123,'한양도성타임머신 WBS'!$AI$123)</f>
        <v>0.1</v>
      </c>
      <c r="AB124" s="1257">
        <f>SUM(Z124)</f>
        <v>1</v>
      </c>
      <c r="AC124" s="1258">
        <f>SUM('한양도성타임머신 WBS'!$AH$123,'한양도성타임머신 WBS'!$AJ$123,'한양도성타임머신 WBS'!$AL$123)/SUM('한양도성타임머신 WBS'!$AG$123,'한양도성타임머신 WBS'!$AI$123)</f>
        <v>0.5</v>
      </c>
      <c r="AD124" s="1257">
        <f>SUM(AB124)</f>
        <v>1</v>
      </c>
      <c r="AE124" s="1258">
        <f>SUM('한양도성타임머신 WBS'!$AH$123,'한양도성타임머신 WBS'!$AJ$123,'한양도성타임머신 WBS'!$AL$123,'한양도성타임머신 WBS'!$AN$123)/SUM('한양도성타임머신 WBS'!$AG$123,'한양도성타임머신 WBS'!$AI$123)</f>
        <v>0.5</v>
      </c>
      <c r="AF124" s="1261">
        <f>SUM(AD124)</f>
        <v>1</v>
      </c>
      <c r="AG124" s="1262">
        <f>SUM(AE124)</f>
        <v>0.5</v>
      </c>
      <c r="AH124" s="1261">
        <f t="shared" si="168"/>
        <v>1</v>
      </c>
      <c r="AI124" s="1262">
        <f t="shared" si="168"/>
        <v>0.5</v>
      </c>
      <c r="AJ124" s="1261">
        <f t="shared" si="168"/>
        <v>1</v>
      </c>
      <c r="AK124" s="1262">
        <f t="shared" si="168"/>
        <v>0.5</v>
      </c>
      <c r="AL124" s="1261">
        <f t="shared" si="168"/>
        <v>1</v>
      </c>
      <c r="AM124" s="1262">
        <f t="shared" si="168"/>
        <v>0.5</v>
      </c>
      <c r="AN124" s="1261">
        <f t="shared" si="168"/>
        <v>1</v>
      </c>
      <c r="AO124" s="1262">
        <f t="shared" si="168"/>
        <v>0.5</v>
      </c>
      <c r="AP124" s="1261">
        <f t="shared" si="168"/>
        <v>1</v>
      </c>
      <c r="AQ124" s="1262">
        <f t="shared" si="168"/>
        <v>0.5</v>
      </c>
      <c r="AR124" s="1261">
        <f t="shared" si="168"/>
        <v>1</v>
      </c>
      <c r="AS124" s="1262">
        <f t="shared" si="168"/>
        <v>0.5</v>
      </c>
      <c r="AT124" s="1261">
        <f t="shared" si="168"/>
        <v>1</v>
      </c>
      <c r="AU124" s="1262">
        <f t="shared" si="168"/>
        <v>0.5</v>
      </c>
      <c r="AV124" s="1261">
        <f t="shared" si="167"/>
        <v>1</v>
      </c>
      <c r="AW124" s="1262">
        <f t="shared" si="167"/>
        <v>0.5</v>
      </c>
      <c r="AX124" s="1261">
        <f t="shared" si="167"/>
        <v>1</v>
      </c>
      <c r="AY124" s="1262">
        <f t="shared" si="167"/>
        <v>0.5</v>
      </c>
      <c r="AZ124" s="1261">
        <f t="shared" si="167"/>
        <v>1</v>
      </c>
      <c r="BA124" s="1262">
        <f t="shared" si="167"/>
        <v>0.5</v>
      </c>
      <c r="BB124" s="1261">
        <f t="shared" si="167"/>
        <v>1</v>
      </c>
      <c r="BC124" s="1262">
        <f t="shared" si="167"/>
        <v>0.5</v>
      </c>
      <c r="BD124" s="1261">
        <f t="shared" si="167"/>
        <v>1</v>
      </c>
      <c r="BE124" s="1262">
        <f t="shared" si="167"/>
        <v>0.5</v>
      </c>
      <c r="BF124" s="1261">
        <f t="shared" si="167"/>
        <v>1</v>
      </c>
      <c r="BG124" s="1262">
        <f t="shared" si="167"/>
        <v>0.5</v>
      </c>
      <c r="BH124" s="1261">
        <f t="shared" si="167"/>
        <v>1</v>
      </c>
      <c r="BI124" s="1262">
        <f t="shared" si="167"/>
        <v>0.5</v>
      </c>
      <c r="BJ124" s="1261">
        <f t="shared" si="167"/>
        <v>1</v>
      </c>
      <c r="BK124" s="1262">
        <f t="shared" si="167"/>
        <v>0.5</v>
      </c>
      <c r="BL124" s="1257"/>
      <c r="BM124" s="1258"/>
      <c r="BN124" s="1257"/>
      <c r="BO124" s="1258"/>
    </row>
    <row r="125" spans="1:67" ht="22" customHeight="1" x14ac:dyDescent="0.25">
      <c r="A125" s="1356"/>
      <c r="B125" s="659"/>
      <c r="C125" s="22" t="s">
        <v>208</v>
      </c>
      <c r="D125" s="22" t="s">
        <v>49</v>
      </c>
      <c r="E125" s="1088"/>
      <c r="F125" s="1098">
        <f>SUM(F126:F127)/2</f>
        <v>0</v>
      </c>
      <c r="G125" s="1099">
        <f>SUM(G126:G127)/2</f>
        <v>0</v>
      </c>
      <c r="H125" s="1098">
        <f t="shared" ref="H125:BO125" si="169">SUM(H126:H127)/2</f>
        <v>0</v>
      </c>
      <c r="I125" s="1099">
        <f t="shared" si="169"/>
        <v>0</v>
      </c>
      <c r="J125" s="1098">
        <f t="shared" si="169"/>
        <v>0</v>
      </c>
      <c r="K125" s="1099">
        <f t="shared" si="169"/>
        <v>0</v>
      </c>
      <c r="L125" s="1098">
        <f t="shared" si="169"/>
        <v>0</v>
      </c>
      <c r="M125" s="1099">
        <f t="shared" si="169"/>
        <v>0</v>
      </c>
      <c r="N125" s="1098">
        <f t="shared" si="169"/>
        <v>0</v>
      </c>
      <c r="O125" s="1099">
        <f t="shared" si="169"/>
        <v>0</v>
      </c>
      <c r="P125" s="1098">
        <f t="shared" si="169"/>
        <v>0</v>
      </c>
      <c r="Q125" s="1099">
        <f t="shared" si="169"/>
        <v>0</v>
      </c>
      <c r="R125" s="1098">
        <f t="shared" si="169"/>
        <v>0</v>
      </c>
      <c r="S125" s="1099">
        <f t="shared" si="169"/>
        <v>0</v>
      </c>
      <c r="T125" s="1098">
        <f t="shared" si="169"/>
        <v>0</v>
      </c>
      <c r="U125" s="1099">
        <f t="shared" si="169"/>
        <v>0</v>
      </c>
      <c r="V125" s="1098">
        <f t="shared" si="169"/>
        <v>0</v>
      </c>
      <c r="W125" s="1099">
        <f t="shared" si="169"/>
        <v>0</v>
      </c>
      <c r="X125" s="1098">
        <f t="shared" si="169"/>
        <v>1.5384615384615385E-2</v>
      </c>
      <c r="Y125" s="1099">
        <f t="shared" si="169"/>
        <v>1.5384615384615385E-2</v>
      </c>
      <c r="Z125" s="1098">
        <f t="shared" si="169"/>
        <v>3.0769230769230771E-2</v>
      </c>
      <c r="AA125" s="1099">
        <f t="shared" si="169"/>
        <v>3.0769230769230771E-2</v>
      </c>
      <c r="AB125" s="1098">
        <f t="shared" si="169"/>
        <v>6.1538461538461542E-2</v>
      </c>
      <c r="AC125" s="1099">
        <f t="shared" si="169"/>
        <v>6.1538461538461542E-2</v>
      </c>
      <c r="AD125" s="1098">
        <f t="shared" si="169"/>
        <v>9.2307692307692313E-2</v>
      </c>
      <c r="AE125" s="1099">
        <f t="shared" si="169"/>
        <v>8.461538461538462E-2</v>
      </c>
      <c r="AF125" s="1098">
        <f t="shared" si="169"/>
        <v>0.13846153846153847</v>
      </c>
      <c r="AG125" s="1099">
        <f t="shared" si="169"/>
        <v>8.461538461538462E-2</v>
      </c>
      <c r="AH125" s="1098">
        <f t="shared" si="169"/>
        <v>0.2</v>
      </c>
      <c r="AI125" s="1099">
        <f t="shared" si="169"/>
        <v>8.461538461538462E-2</v>
      </c>
      <c r="AJ125" s="1098">
        <f t="shared" si="169"/>
        <v>0.26153846153846155</v>
      </c>
      <c r="AK125" s="1099">
        <f t="shared" si="169"/>
        <v>8.461538461538462E-2</v>
      </c>
      <c r="AL125" s="1098">
        <f t="shared" si="169"/>
        <v>0.33846153846153848</v>
      </c>
      <c r="AM125" s="1099">
        <f t="shared" si="169"/>
        <v>8.461538461538462E-2</v>
      </c>
      <c r="AN125" s="1098">
        <f t="shared" si="169"/>
        <v>0.41538461538461541</v>
      </c>
      <c r="AO125" s="1099">
        <f t="shared" si="169"/>
        <v>8.461538461538462E-2</v>
      </c>
      <c r="AP125" s="1098">
        <f t="shared" si="169"/>
        <v>0.49230769230769234</v>
      </c>
      <c r="AQ125" s="1099">
        <f t="shared" si="169"/>
        <v>8.461538461538462E-2</v>
      </c>
      <c r="AR125" s="1098">
        <f t="shared" si="169"/>
        <v>0.56923076923076921</v>
      </c>
      <c r="AS125" s="1099">
        <f t="shared" si="169"/>
        <v>8.461538461538462E-2</v>
      </c>
      <c r="AT125" s="1098">
        <f t="shared" si="169"/>
        <v>0.64615384615384619</v>
      </c>
      <c r="AU125" s="1099">
        <f t="shared" si="169"/>
        <v>8.461538461538462E-2</v>
      </c>
      <c r="AV125" s="1098">
        <f t="shared" si="169"/>
        <v>0.72307692307692306</v>
      </c>
      <c r="AW125" s="1099">
        <f t="shared" si="169"/>
        <v>8.461538461538462E-2</v>
      </c>
      <c r="AX125" s="1098">
        <f t="shared" si="169"/>
        <v>0.81538461538461537</v>
      </c>
      <c r="AY125" s="1099">
        <f t="shared" si="169"/>
        <v>8.461538461538462E-2</v>
      </c>
      <c r="AZ125" s="1098">
        <f t="shared" si="169"/>
        <v>0.90769230769230769</v>
      </c>
      <c r="BA125" s="1099">
        <f t="shared" si="169"/>
        <v>8.461538461538462E-2</v>
      </c>
      <c r="BB125" s="1098">
        <f t="shared" si="169"/>
        <v>1</v>
      </c>
      <c r="BC125" s="1099">
        <f t="shared" si="169"/>
        <v>8.461538461538462E-2</v>
      </c>
      <c r="BD125" s="1098">
        <f t="shared" si="169"/>
        <v>1</v>
      </c>
      <c r="BE125" s="1099">
        <f t="shared" si="169"/>
        <v>8.461538461538462E-2</v>
      </c>
      <c r="BF125" s="1098">
        <f t="shared" si="169"/>
        <v>1</v>
      </c>
      <c r="BG125" s="1099">
        <f t="shared" si="169"/>
        <v>8.461538461538462E-2</v>
      </c>
      <c r="BH125" s="1098">
        <f t="shared" si="169"/>
        <v>1</v>
      </c>
      <c r="BI125" s="1099">
        <f t="shared" si="169"/>
        <v>8.461538461538462E-2</v>
      </c>
      <c r="BJ125" s="1098">
        <f t="shared" si="169"/>
        <v>1</v>
      </c>
      <c r="BK125" s="1099">
        <f t="shared" si="169"/>
        <v>8.461538461538462E-2</v>
      </c>
      <c r="BL125" s="1098">
        <f t="shared" si="169"/>
        <v>0</v>
      </c>
      <c r="BM125" s="1099">
        <f t="shared" si="169"/>
        <v>0</v>
      </c>
      <c r="BN125" s="1098">
        <f t="shared" si="169"/>
        <v>0</v>
      </c>
      <c r="BO125" s="1099">
        <f t="shared" si="169"/>
        <v>0</v>
      </c>
    </row>
    <row r="126" spans="1:67" ht="22" customHeight="1" x14ac:dyDescent="0.25">
      <c r="A126" s="1356"/>
      <c r="B126" s="1081"/>
      <c r="C126" s="1089"/>
      <c r="D126" s="1090" t="s">
        <v>209</v>
      </c>
      <c r="E126" s="1091" t="s">
        <v>60</v>
      </c>
      <c r="F126" s="1257"/>
      <c r="G126" s="1258"/>
      <c r="H126" s="1257"/>
      <c r="I126" s="1258"/>
      <c r="J126" s="1257"/>
      <c r="K126" s="1258"/>
      <c r="L126" s="1257"/>
      <c r="M126" s="1258"/>
      <c r="N126" s="1257"/>
      <c r="O126" s="1258"/>
      <c r="P126" s="1257"/>
      <c r="Q126" s="1258"/>
      <c r="R126" s="1257"/>
      <c r="S126" s="1258"/>
      <c r="T126" s="1257"/>
      <c r="U126" s="1258"/>
      <c r="V126" s="1257"/>
      <c r="W126" s="1258"/>
      <c r="X126" s="1259">
        <f>SUM('한양도성타임머신 WBS'!$AG$125)/SUM('한양도성타임머신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1.5384615384615385E-2</v>
      </c>
      <c r="Y126" s="1260">
        <f>SUM('한양도성타임머신 WBS'!$AH$125)/SUM('한양도성타임머신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1.5384615384615385E-2</v>
      </c>
      <c r="Z126" s="1259">
        <f>SUM('한양도성타임머신 WBS'!$AG$125,'한양도성타임머신 WBS'!$AI$125)/SUM('한양도성타임머신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3.0769230769230771E-2</v>
      </c>
      <c r="AA126" s="1260">
        <f>SUM('한양도성타임머신 WBS'!$AH$125,'한양도성타임머신 WBS'!$AJ$125)/SUM('한양도성타임머신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3.0769230769230771E-2</v>
      </c>
      <c r="AB126" s="1259">
        <f>SUM('한양도성타임머신 WBS'!$AG$125,'한양도성타임머신 WBS'!$AI$125,'한양도성타임머신 WBS'!$AK$125)/SUM('한양도성타임머신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6.1538461538461542E-2</v>
      </c>
      <c r="AC126" s="1260">
        <f>SUM('한양도성타임머신 WBS'!$AH$125,'한양도성타임머신 WBS'!$AJ$125,'한양도성타임머신 WBS'!$AL$125)/SUM('한양도성타임머신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6.1538461538461542E-2</v>
      </c>
      <c r="AD126" s="1259">
        <f>SUM('한양도성타임머신 WBS'!$AG$125,'한양도성타임머신 WBS'!$AI$125,'한양도성타임머신 WBS'!$AK$125,'한양도성타임머신 WBS'!$AM$125)/SUM('한양도성타임머신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9.2307692307692313E-2</v>
      </c>
      <c r="AE126" s="1260">
        <f>SUM('한양도성타임머신 WBS'!$AH$125,'한양도성타임머신 WBS'!$AJ$125,'한양도성타임머신 WBS'!$AL$125,'한양도성타임머신 WBS'!$AN$125)/SUM('한양도성타임머신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8.461538461538462E-2</v>
      </c>
      <c r="AF126" s="1259">
        <f>SUM('한양도성타임머신 WBS'!$AG$125,'한양도성타임머신 WBS'!$AI$125,'한양도성타임머신 WBS'!$AK$125,'한양도성타임머신 WBS'!$AM$125,'한양도성타임머신 WBS'!$AO$125)/SUM('한양도성타임머신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0.13846153846153847</v>
      </c>
      <c r="AG126" s="1260">
        <f>SUM('한양도성타임머신 WBS'!$AH$125,'한양도성타임머신 WBS'!$AJ$125,'한양도성타임머신 WBS'!$AL$125,'한양도성타임머신 WBS'!$AN$125,'한양도성타임머신 WBS'!$AP$125)/SUM('한양도성타임머신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8.461538461538462E-2</v>
      </c>
      <c r="AH126" s="1259">
        <f>SUM('한양도성타임머신 WBS'!$AG$125,'한양도성타임머신 WBS'!$AI$125,'한양도성타임머신 WBS'!$AK$125,'한양도성타임머신 WBS'!$AM$125,'한양도성타임머신 WBS'!$AO$125,'한양도성타임머신 WBS'!$AQ$125)/SUM('한양도성타임머신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0.2</v>
      </c>
      <c r="AI126" s="1260">
        <f>SUM('한양도성타임머신 WBS'!$AH$125,'한양도성타임머신 WBS'!$AJ$125,'한양도성타임머신 WBS'!$AL$125,'한양도성타임머신 WBS'!$AN$125,'한양도성타임머신 WBS'!$AP$125,'한양도성타임머신 WBS'!$AR$125)/SUM('한양도성타임머신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8.461538461538462E-2</v>
      </c>
      <c r="AJ126" s="1259">
        <f>SUM('한양도성타임머신 WBS'!$AG$125,'한양도성타임머신 WBS'!$AI$125,'한양도성타임머신 WBS'!$AK$125,'한양도성타임머신 WBS'!$AM$125,'한양도성타임머신 WBS'!$AO$125,'한양도성타임머신 WBS'!$AQ$125,'한양도성타임머신 WBS'!$AS$125)/SUM('한양도성타임머신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0.26153846153846155</v>
      </c>
      <c r="AK126" s="1260">
        <f>SUM('한양도성타임머신 WBS'!$AH$125,'한양도성타임머신 WBS'!$AJ$125,'한양도성타임머신 WBS'!$AL$125,'한양도성타임머신 WBS'!$AN$125,'한양도성타임머신 WBS'!$AP$125,'한양도성타임머신 WBS'!$AR$125,'한양도성타임머신 WBS'!$AT$125)/SUM('한양도성타임머신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8.461538461538462E-2</v>
      </c>
      <c r="AL126" s="1259">
        <f>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0.33846153846153848</v>
      </c>
      <c r="AM126" s="1260">
        <f>SUM('한양도성타임머신 WBS'!$AH$125,'한양도성타임머신 WBS'!$AJ$125,'한양도성타임머신 WBS'!$AL$125,'한양도성타임머신 WBS'!$AN$125,'한양도성타임머신 WBS'!$AP$125,'한양도성타임머신 WBS'!$AR$125,'한양도성타임머신 WBS'!$AT$125,'한양도성타임머신 WBS'!$AV$125)/SUM('한양도성타임머신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8.461538461538462E-2</v>
      </c>
      <c r="AN126" s="1259">
        <f>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0.41538461538461541</v>
      </c>
      <c r="AO126" s="1260">
        <f>SUM('한양도성타임머신 WBS'!$AH$125,'한양도성타임머신 WBS'!$AJ$125,'한양도성타임머신 WBS'!$AL$125,'한양도성타임머신 WBS'!$AN$125,'한양도성타임머신 WBS'!$AP$125,'한양도성타임머신 WBS'!$AR$125,'한양도성타임머신 WBS'!$AT$125,'한양도성타임머신 WBS'!$AV$125,'한양도성타임머신 WBS'!$AX$125)/SUM('한양도성타임머신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8.461538461538462E-2</v>
      </c>
      <c r="AP126" s="1259">
        <f>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0.49230769230769234</v>
      </c>
      <c r="AQ126" s="1260">
        <f>SUM('한양도성타임머신 WBS'!$AH$125,'한양도성타임머신 WBS'!$AJ$125,'한양도성타임머신 WBS'!$AL$125,'한양도성타임머신 WBS'!$AN$125,'한양도성타임머신 WBS'!$AP$125,'한양도성타임머신 WBS'!$AR$125,'한양도성타임머신 WBS'!$AT$125,'한양도성타임머신 WBS'!$AV$125,'한양도성타임머신 WBS'!$AX$125,'한양도성타임머신 WBS'!$AZ$125)/SUM('한양도성타임머신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8.461538461538462E-2</v>
      </c>
      <c r="AR126" s="1259">
        <f>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0.56923076923076921</v>
      </c>
      <c r="AS126" s="1260">
        <f>SUM('한양도성타임머신 WBS'!$AH$125,'한양도성타임머신 WBS'!$AJ$125,'한양도성타임머신 WBS'!$AL$125,'한양도성타임머신 WBS'!$AN$125,'한양도성타임머신 WBS'!$AP$125,'한양도성타임머신 WBS'!$AR$125,'한양도성타임머신 WBS'!$AT$125,'한양도성타임머신 WBS'!$AV$125,'한양도성타임머신 WBS'!$AX$125,'한양도성타임머신 WBS'!$AZ$125,'한양도성타임머신 WBS'!$BB$125)/SUM('한양도성타임머신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8.461538461538462E-2</v>
      </c>
      <c r="AT126" s="1259">
        <f>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0.64615384615384619</v>
      </c>
      <c r="AU126" s="1260">
        <f>SUM('한양도성타임머신 WBS'!$AH$125,'한양도성타임머신 WBS'!$AJ$125,'한양도성타임머신 WBS'!$AL$125,'한양도성타임머신 WBS'!$AN$125,'한양도성타임머신 WBS'!$AP$125,'한양도성타임머신 WBS'!$AR$125,'한양도성타임머신 WBS'!$AT$125,'한양도성타임머신 WBS'!$AV$125,'한양도성타임머신 WBS'!$AX$125,'한양도성타임머신 WBS'!$AZ$125,'한양도성타임머신 WBS'!$BB$125,'한양도성타임머신 WBS'!$BD$125)/SUM('한양도성타임머신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8.461538461538462E-2</v>
      </c>
      <c r="AV126" s="1259">
        <f>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0.72307692307692306</v>
      </c>
      <c r="AW126" s="1260">
        <f>SUM('한양도성타임머신 WBS'!$AH$125,'한양도성타임머신 WBS'!$AJ$125,'한양도성타임머신 WBS'!$AL$125,'한양도성타임머신 WBS'!$AN$125,'한양도성타임머신 WBS'!$AP$125,'한양도성타임머신 WBS'!$AR$125,'한양도성타임머신 WBS'!$AT$125,'한양도성타임머신 WBS'!$AV$125,'한양도성타임머신 WBS'!$AX$125,'한양도성타임머신 WBS'!$AZ$125,'한양도성타임머신 WBS'!$BB$125,'한양도성타임머신 WBS'!$BD$125,'한양도성타임머신 WBS'!$BF$125)/SUM('한양도성타임머신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8.461538461538462E-2</v>
      </c>
      <c r="AX126" s="1259">
        <f>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0.81538461538461537</v>
      </c>
      <c r="AY126" s="1260">
        <f>SUM('한양도성타임머신 WBS'!$AH$125,'한양도성타임머신 WBS'!$AJ$125,'한양도성타임머신 WBS'!$AL$125,'한양도성타임머신 WBS'!$AN$125,'한양도성타임머신 WBS'!$AP$125,'한양도성타임머신 WBS'!$AR$125,'한양도성타임머신 WBS'!$AT$125,'한양도성타임머신 WBS'!$AV$125,'한양도성타임머신 WBS'!$AX$125,'한양도성타임머신 WBS'!$AZ$125,'한양도성타임머신 WBS'!$BB$125,'한양도성타임머신 WBS'!$BD$125,'한양도성타임머신 WBS'!$BF$125,'한양도성타임머신 WBS'!$BH$125)/SUM('한양도성타임머신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8.461538461538462E-2</v>
      </c>
      <c r="AZ126" s="1259">
        <f>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0.90769230769230769</v>
      </c>
      <c r="BA126" s="1260">
        <f>SUM('한양도성타임머신 WBS'!$AH$125,'한양도성타임머신 WBS'!$AJ$125,'한양도성타임머신 WBS'!$AL$125,'한양도성타임머신 WBS'!$AN$125,'한양도성타임머신 WBS'!$AP$125,'한양도성타임머신 WBS'!$AR$125,'한양도성타임머신 WBS'!$AT$125,'한양도성타임머신 WBS'!$AV$125,'한양도성타임머신 WBS'!$AX$125,'한양도성타임머신 WBS'!$AZ$125,'한양도성타임머신 WBS'!$BB$125,'한양도성타임머신 WBS'!$BD$125,'한양도성타임머신 WBS'!$BF$125,'한양도성타임머신 WBS'!$BH$125,'한양도성타임머신 WBS'!$BJ$125)/SUM('한양도성타임머신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8.461538461538462E-2</v>
      </c>
      <c r="BB126" s="1259">
        <f>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1</v>
      </c>
      <c r="BC126" s="1260">
        <f>SUM('한양도성타임머신 WBS'!$AH$125,'한양도성타임머신 WBS'!$AJ$125,'한양도성타임머신 WBS'!$AL$125,'한양도성타임머신 WBS'!$AN$125,'한양도성타임머신 WBS'!$AP$125,'한양도성타임머신 WBS'!$AR$125,'한양도성타임머신 WBS'!$AT$125,'한양도성타임머신 WBS'!$AV$125,'한양도성타임머신 WBS'!$AX$125,'한양도성타임머신 WBS'!$AZ$125,'한양도성타임머신 WBS'!$BB$125,'한양도성타임머신 WBS'!$BD$125,'한양도성타임머신 WBS'!$BF$125,'한양도성타임머신 WBS'!$BH$125,'한양도성타임머신 WBS'!$BJ$125,'한양도성타임머신 WBS'!$BL$125)/SUM('한양도성타임머신 WBS'!$AG$125,'한양도성타임머신 WBS'!$AI$125,'한양도성타임머신 WBS'!$AK$125,'한양도성타임머신 WBS'!$AM$125,'한양도성타임머신 WBS'!$AO$125,'한양도성타임머신 WBS'!$AQ$125,'한양도성타임머신 WBS'!$AS$125,'한양도성타임머신 WBS'!$AU$125,'한양도성타임머신 WBS'!$AW$125,'한양도성타임머신 WBS'!$AY$125,'한양도성타임머신 WBS'!$BA$125,'한양도성타임머신 WBS'!$BC$125,'한양도성타임머신 WBS'!$BE$125,'한양도성타임머신 WBS'!$BG$125,'한양도성타임머신 WBS'!$BI$125,'한양도성타임머신 WBS'!$BK$125)</f>
        <v>8.461538461538462E-2</v>
      </c>
      <c r="BD126" s="1261">
        <f>SUM(BB126)</f>
        <v>1</v>
      </c>
      <c r="BE126" s="1262">
        <f>SUM(BC126)</f>
        <v>8.461538461538462E-2</v>
      </c>
      <c r="BF126" s="1261">
        <f t="shared" ref="BF126:BH127" si="170">SUM(BD126)</f>
        <v>1</v>
      </c>
      <c r="BG126" s="1262">
        <f t="shared" si="170"/>
        <v>8.461538461538462E-2</v>
      </c>
      <c r="BH126" s="1261">
        <f t="shared" si="170"/>
        <v>1</v>
      </c>
      <c r="BI126" s="1262">
        <f>SUM(BG126)</f>
        <v>8.461538461538462E-2</v>
      </c>
      <c r="BJ126" s="1261">
        <f>SUM(BH126)</f>
        <v>1</v>
      </c>
      <c r="BK126" s="1262">
        <f>SUM(BI126)</f>
        <v>8.461538461538462E-2</v>
      </c>
      <c r="BL126" s="1257"/>
      <c r="BM126" s="1258"/>
      <c r="BN126" s="1257"/>
      <c r="BO126" s="1258"/>
    </row>
    <row r="127" spans="1:67" ht="22" customHeight="1" x14ac:dyDescent="0.25">
      <c r="A127" s="1356"/>
      <c r="B127" s="1081"/>
      <c r="C127" s="1089"/>
      <c r="D127" s="1090" t="s">
        <v>210</v>
      </c>
      <c r="E127" s="1091" t="s">
        <v>79</v>
      </c>
      <c r="F127" s="1257"/>
      <c r="G127" s="1258"/>
      <c r="H127" s="1257"/>
      <c r="I127" s="1258"/>
      <c r="J127" s="1257"/>
      <c r="K127" s="1258"/>
      <c r="L127" s="1257"/>
      <c r="M127" s="1258"/>
      <c r="N127" s="1257"/>
      <c r="O127" s="1258"/>
      <c r="P127" s="1257"/>
      <c r="Q127" s="1258"/>
      <c r="R127" s="1257"/>
      <c r="S127" s="1258"/>
      <c r="T127" s="1257"/>
      <c r="U127" s="1258"/>
      <c r="V127" s="1257"/>
      <c r="W127" s="1258"/>
      <c r="X127" s="1259">
        <f>SUM('한양도성타임머신 WBS'!$AG$126)/SUM('한양도성타임머신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1.5384615384615385E-2</v>
      </c>
      <c r="Y127" s="1260">
        <f>SUM('한양도성타임머신 WBS'!$AH$126)/SUM('한양도성타임머신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1.5384615384615385E-2</v>
      </c>
      <c r="Z127" s="1259">
        <f>SUM('한양도성타임머신 WBS'!$AG$126,'한양도성타임머신 WBS'!$AI$126)/SUM('한양도성타임머신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3.0769230769230771E-2</v>
      </c>
      <c r="AA127" s="1260">
        <f>SUM('한양도성타임머신 WBS'!$AH$126,'한양도성타임머신 WBS'!$AJ$126)/SUM('한양도성타임머신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3.0769230769230771E-2</v>
      </c>
      <c r="AB127" s="1259">
        <f>SUM('한양도성타임머신 WBS'!$AG$126,'한양도성타임머신 WBS'!$AI$126,'한양도성타임머신 WBS'!$AK$126)/SUM('한양도성타임머신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6.1538461538461542E-2</v>
      </c>
      <c r="AC127" s="1260">
        <f>SUM('한양도성타임머신 WBS'!$AH$126,'한양도성타임머신 WBS'!$AJ$126,'한양도성타임머신 WBS'!$AL$126)/SUM('한양도성타임머신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6.1538461538461542E-2</v>
      </c>
      <c r="AD127" s="1259">
        <f>SUM('한양도성타임머신 WBS'!$AG$126,'한양도성타임머신 WBS'!$AI$126,'한양도성타임머신 WBS'!$AK$126,'한양도성타임머신 WBS'!$AM$126)/SUM('한양도성타임머신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9.2307692307692313E-2</v>
      </c>
      <c r="AE127" s="1260">
        <f>SUM('한양도성타임머신 WBS'!$AH$126,'한양도성타임머신 WBS'!$AJ$126,'한양도성타임머신 WBS'!$AL$126,'한양도성타임머신 WBS'!$AN$126)/SUM('한양도성타임머신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8.461538461538462E-2</v>
      </c>
      <c r="AF127" s="1259">
        <f>SUM('한양도성타임머신 WBS'!$AG$126,'한양도성타임머신 WBS'!$AI$126,'한양도성타임머신 WBS'!$AK$126,'한양도성타임머신 WBS'!$AM$126,'한양도성타임머신 WBS'!$AO$126)/SUM('한양도성타임머신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0.13846153846153847</v>
      </c>
      <c r="AG127" s="1260">
        <f>SUM('한양도성타임머신 WBS'!$AH$126,'한양도성타임머신 WBS'!$AJ$126,'한양도성타임머신 WBS'!$AL$126,'한양도성타임머신 WBS'!$AN$126,'한양도성타임머신 WBS'!$AP$126)/SUM('한양도성타임머신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8.461538461538462E-2</v>
      </c>
      <c r="AH127" s="1259">
        <f>SUM('한양도성타임머신 WBS'!$AG$126,'한양도성타임머신 WBS'!$AI$126,'한양도성타임머신 WBS'!$AK$126,'한양도성타임머신 WBS'!$AM$126,'한양도성타임머신 WBS'!$AO$126,'한양도성타임머신 WBS'!$AQ$126)/SUM('한양도성타임머신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0.2</v>
      </c>
      <c r="AI127" s="1260">
        <f>SUM('한양도성타임머신 WBS'!$AH$126,'한양도성타임머신 WBS'!$AJ$126,'한양도성타임머신 WBS'!$AL$126,'한양도성타임머신 WBS'!$AN$126,'한양도성타임머신 WBS'!$AP$126,'한양도성타임머신 WBS'!$AR$126)/SUM('한양도성타임머신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8.461538461538462E-2</v>
      </c>
      <c r="AJ127" s="1259">
        <f>SUM('한양도성타임머신 WBS'!$AG$126,'한양도성타임머신 WBS'!$AI$126,'한양도성타임머신 WBS'!$AK$126,'한양도성타임머신 WBS'!$AM$126,'한양도성타임머신 WBS'!$AO$126,'한양도성타임머신 WBS'!$AQ$126,'한양도성타임머신 WBS'!$AS$126)/SUM('한양도성타임머신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0.26153846153846155</v>
      </c>
      <c r="AK127" s="1260">
        <f>SUM('한양도성타임머신 WBS'!$AH$126,'한양도성타임머신 WBS'!$AJ$126,'한양도성타임머신 WBS'!$AL$126,'한양도성타임머신 WBS'!$AN$126,'한양도성타임머신 WBS'!$AP$126,'한양도성타임머신 WBS'!$AR$126,'한양도성타임머신 WBS'!$AT$126)/SUM('한양도성타임머신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8.461538461538462E-2</v>
      </c>
      <c r="AL127" s="1259">
        <f>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0.33846153846153848</v>
      </c>
      <c r="AM127" s="1260">
        <f>SUM('한양도성타임머신 WBS'!$AH$126,'한양도성타임머신 WBS'!$AJ$126,'한양도성타임머신 WBS'!$AL$126,'한양도성타임머신 WBS'!$AN$126,'한양도성타임머신 WBS'!$AP$126,'한양도성타임머신 WBS'!$AR$126,'한양도성타임머신 WBS'!$AT$126,'한양도성타임머신 WBS'!$AV$126)/SUM('한양도성타임머신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8.461538461538462E-2</v>
      </c>
      <c r="AN127" s="1259">
        <f>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0.41538461538461541</v>
      </c>
      <c r="AO127" s="1260">
        <f>SUM('한양도성타임머신 WBS'!$AH$126,'한양도성타임머신 WBS'!$AJ$126,'한양도성타임머신 WBS'!$AL$126,'한양도성타임머신 WBS'!$AN$126,'한양도성타임머신 WBS'!$AP$126,'한양도성타임머신 WBS'!$AR$126,'한양도성타임머신 WBS'!$AT$126,'한양도성타임머신 WBS'!$AV$126,'한양도성타임머신 WBS'!$AX$126)/SUM('한양도성타임머신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8.461538461538462E-2</v>
      </c>
      <c r="AP127" s="1259">
        <f>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0.49230769230769234</v>
      </c>
      <c r="AQ127" s="1260">
        <f>SUM('한양도성타임머신 WBS'!$AH$126,'한양도성타임머신 WBS'!$AJ$126,'한양도성타임머신 WBS'!$AL$126,'한양도성타임머신 WBS'!$AN$126,'한양도성타임머신 WBS'!$AP$126,'한양도성타임머신 WBS'!$AR$126,'한양도성타임머신 WBS'!$AT$126,'한양도성타임머신 WBS'!$AV$126,'한양도성타임머신 WBS'!$AX$126,'한양도성타임머신 WBS'!$AZ$126)/SUM('한양도성타임머신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8.461538461538462E-2</v>
      </c>
      <c r="AR127" s="1259">
        <f>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0.56923076923076921</v>
      </c>
      <c r="AS127" s="1260">
        <f>SUM('한양도성타임머신 WBS'!$AH$126,'한양도성타임머신 WBS'!$AJ$126,'한양도성타임머신 WBS'!$AL$126,'한양도성타임머신 WBS'!$AN$126,'한양도성타임머신 WBS'!$AP$126,'한양도성타임머신 WBS'!$AR$126,'한양도성타임머신 WBS'!$AT$126,'한양도성타임머신 WBS'!$AV$126,'한양도성타임머신 WBS'!$AX$126,'한양도성타임머신 WBS'!$AZ$126,'한양도성타임머신 WBS'!$BB$126)/SUM('한양도성타임머신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8.461538461538462E-2</v>
      </c>
      <c r="AT127" s="1259">
        <f>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0.64615384615384619</v>
      </c>
      <c r="AU127" s="1260">
        <f>SUM('한양도성타임머신 WBS'!$AH$126,'한양도성타임머신 WBS'!$AJ$126,'한양도성타임머신 WBS'!$AL$126,'한양도성타임머신 WBS'!$AN$126,'한양도성타임머신 WBS'!$AP$126,'한양도성타임머신 WBS'!$AR$126,'한양도성타임머신 WBS'!$AT$126,'한양도성타임머신 WBS'!$AV$126,'한양도성타임머신 WBS'!$AX$126,'한양도성타임머신 WBS'!$AZ$126,'한양도성타임머신 WBS'!$BB$126,'한양도성타임머신 WBS'!$BD$126)/SUM('한양도성타임머신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8.461538461538462E-2</v>
      </c>
      <c r="AV127" s="1259">
        <f>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0.72307692307692306</v>
      </c>
      <c r="AW127" s="1260">
        <f>SUM('한양도성타임머신 WBS'!$AH$126,'한양도성타임머신 WBS'!$AJ$126,'한양도성타임머신 WBS'!$AL$126,'한양도성타임머신 WBS'!$AN$126,'한양도성타임머신 WBS'!$AP$126,'한양도성타임머신 WBS'!$AR$126,'한양도성타임머신 WBS'!$AT$126,'한양도성타임머신 WBS'!$AV$126,'한양도성타임머신 WBS'!$AX$126,'한양도성타임머신 WBS'!$AZ$126,'한양도성타임머신 WBS'!$BB$126,'한양도성타임머신 WBS'!$BD$126,'한양도성타임머신 WBS'!$BF$126)/SUM('한양도성타임머신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8.461538461538462E-2</v>
      </c>
      <c r="AX127" s="1259">
        <f>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0.81538461538461537</v>
      </c>
      <c r="AY127" s="1260">
        <f>SUM('한양도성타임머신 WBS'!$AH$126,'한양도성타임머신 WBS'!$AJ$126,'한양도성타임머신 WBS'!$AL$126,'한양도성타임머신 WBS'!$AN$126,'한양도성타임머신 WBS'!$AP$126,'한양도성타임머신 WBS'!$AR$126,'한양도성타임머신 WBS'!$AT$126,'한양도성타임머신 WBS'!$AV$126,'한양도성타임머신 WBS'!$AX$126,'한양도성타임머신 WBS'!$AZ$126,'한양도성타임머신 WBS'!$BB$126,'한양도성타임머신 WBS'!$BD$126,'한양도성타임머신 WBS'!$BF$126,'한양도성타임머신 WBS'!$BH$126)/SUM('한양도성타임머신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8.461538461538462E-2</v>
      </c>
      <c r="AZ127" s="1259">
        <f>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0.90769230769230769</v>
      </c>
      <c r="BA127" s="1260">
        <f>SUM('한양도성타임머신 WBS'!$AH$126,'한양도성타임머신 WBS'!$AJ$126,'한양도성타임머신 WBS'!$AL$126,'한양도성타임머신 WBS'!$AN$126,'한양도성타임머신 WBS'!$AP$126,'한양도성타임머신 WBS'!$AR$126,'한양도성타임머신 WBS'!$AT$126,'한양도성타임머신 WBS'!$AV$126,'한양도성타임머신 WBS'!$AX$126,'한양도성타임머신 WBS'!$AZ$126,'한양도성타임머신 WBS'!$BB$126,'한양도성타임머신 WBS'!$BD$126,'한양도성타임머신 WBS'!$BF$126,'한양도성타임머신 WBS'!$BH$126,'한양도성타임머신 WBS'!$BJ$126)/SUM('한양도성타임머신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8.461538461538462E-2</v>
      </c>
      <c r="BB127" s="1259">
        <f>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1</v>
      </c>
      <c r="BC127" s="1260">
        <f>SUM('한양도성타임머신 WBS'!$AH$126,'한양도성타임머신 WBS'!$AJ$126,'한양도성타임머신 WBS'!$AL$126,'한양도성타임머신 WBS'!$AN$126,'한양도성타임머신 WBS'!$AP$126,'한양도성타임머신 WBS'!$AR$126,'한양도성타임머신 WBS'!$AT$126,'한양도성타임머신 WBS'!$AV$126,'한양도성타임머신 WBS'!$AX$126,'한양도성타임머신 WBS'!$AZ$126,'한양도성타임머신 WBS'!$BB$126,'한양도성타임머신 WBS'!$BD$126,'한양도성타임머신 WBS'!$BF$126,'한양도성타임머신 WBS'!$BH$126,'한양도성타임머신 WBS'!$BJ$126,'한양도성타임머신 WBS'!$BL$126)/SUM('한양도성타임머신 WBS'!$AG$126,'한양도성타임머신 WBS'!$AI$126,'한양도성타임머신 WBS'!$AK$126,'한양도성타임머신 WBS'!$AM$126,'한양도성타임머신 WBS'!$AO$126,'한양도성타임머신 WBS'!$AQ$126,'한양도성타임머신 WBS'!$AS$126,'한양도성타임머신 WBS'!$AU$126,'한양도성타임머신 WBS'!$AW$126,'한양도성타임머신 WBS'!$AY$126,'한양도성타임머신 WBS'!$BA$126,'한양도성타임머신 WBS'!$BC$126,'한양도성타임머신 WBS'!$BE$126,'한양도성타임머신 WBS'!$BG$126,'한양도성타임머신 WBS'!$BI$126,'한양도성타임머신 WBS'!$BK$126)</f>
        <v>8.461538461538462E-2</v>
      </c>
      <c r="BD127" s="1261">
        <f>SUM(BB127)</f>
        <v>1</v>
      </c>
      <c r="BE127" s="1262">
        <f>SUM(BC127)</f>
        <v>8.461538461538462E-2</v>
      </c>
      <c r="BF127" s="1261">
        <f t="shared" si="170"/>
        <v>1</v>
      </c>
      <c r="BG127" s="1262">
        <f>SUM(BE127)</f>
        <v>8.461538461538462E-2</v>
      </c>
      <c r="BH127" s="1261">
        <f t="shared" si="170"/>
        <v>1</v>
      </c>
      <c r="BI127" s="1262">
        <f>SUM(BG127)</f>
        <v>8.461538461538462E-2</v>
      </c>
      <c r="BJ127" s="1261">
        <f t="shared" ref="BJ127" si="171">SUM(BH127)</f>
        <v>1</v>
      </c>
      <c r="BK127" s="1262">
        <f>SUM(BI127)</f>
        <v>8.461538461538462E-2</v>
      </c>
      <c r="BL127" s="1257"/>
      <c r="BM127" s="1258"/>
      <c r="BN127" s="1257"/>
      <c r="BO127" s="1258"/>
    </row>
    <row r="128" spans="1:67" ht="22" customHeight="1" x14ac:dyDescent="0.25">
      <c r="A128" s="1356"/>
      <c r="B128" s="659"/>
      <c r="C128" s="22" t="s">
        <v>211</v>
      </c>
      <c r="D128" s="17" t="s">
        <v>65</v>
      </c>
      <c r="E128" s="1092"/>
      <c r="F128" s="1098">
        <f>SUM(F129:F132)/4</f>
        <v>0</v>
      </c>
      <c r="G128" s="1099">
        <f>SUM(G129:G132)/4</f>
        <v>0</v>
      </c>
      <c r="H128" s="1098">
        <f t="shared" ref="H128:BO128" si="172">SUM(H129:H132)/4</f>
        <v>0</v>
      </c>
      <c r="I128" s="1099">
        <f t="shared" si="172"/>
        <v>0</v>
      </c>
      <c r="J128" s="1098">
        <f t="shared" si="172"/>
        <v>0</v>
      </c>
      <c r="K128" s="1099">
        <f t="shared" si="172"/>
        <v>0</v>
      </c>
      <c r="L128" s="1098">
        <f t="shared" si="172"/>
        <v>0</v>
      </c>
      <c r="M128" s="1099">
        <f t="shared" si="172"/>
        <v>0</v>
      </c>
      <c r="N128" s="1098">
        <f t="shared" si="172"/>
        <v>0</v>
      </c>
      <c r="O128" s="1099">
        <f t="shared" si="172"/>
        <v>0</v>
      </c>
      <c r="P128" s="1098">
        <f t="shared" si="172"/>
        <v>0</v>
      </c>
      <c r="Q128" s="1099">
        <f t="shared" si="172"/>
        <v>0</v>
      </c>
      <c r="R128" s="1098">
        <f t="shared" si="172"/>
        <v>0</v>
      </c>
      <c r="S128" s="1099">
        <f t="shared" si="172"/>
        <v>0</v>
      </c>
      <c r="T128" s="1098">
        <f t="shared" si="172"/>
        <v>0</v>
      </c>
      <c r="U128" s="1099">
        <f t="shared" si="172"/>
        <v>0</v>
      </c>
      <c r="V128" s="1098">
        <f t="shared" si="172"/>
        <v>0</v>
      </c>
      <c r="W128" s="1099">
        <f t="shared" si="172"/>
        <v>0</v>
      </c>
      <c r="X128" s="1098">
        <f t="shared" si="172"/>
        <v>3.8461538461538464E-3</v>
      </c>
      <c r="Y128" s="1099">
        <f t="shared" si="172"/>
        <v>3.8461538461538464E-3</v>
      </c>
      <c r="Z128" s="1098">
        <f t="shared" si="172"/>
        <v>1.1538461538461539E-2</v>
      </c>
      <c r="AA128" s="1099">
        <f t="shared" si="172"/>
        <v>1.1538461538461539E-2</v>
      </c>
      <c r="AB128" s="1098">
        <f t="shared" si="172"/>
        <v>2.3076923076923078E-2</v>
      </c>
      <c r="AC128" s="1099">
        <f t="shared" si="172"/>
        <v>2.3076923076923078E-2</v>
      </c>
      <c r="AD128" s="1098">
        <f t="shared" si="172"/>
        <v>3.8461538461538464E-2</v>
      </c>
      <c r="AE128" s="1099">
        <f t="shared" si="172"/>
        <v>3.653846153846154E-2</v>
      </c>
      <c r="AF128" s="1098">
        <f t="shared" si="172"/>
        <v>0.13173076923076923</v>
      </c>
      <c r="AG128" s="1099">
        <f t="shared" si="172"/>
        <v>3.653846153846154E-2</v>
      </c>
      <c r="AH128" s="1098">
        <f t="shared" si="172"/>
        <v>0.1701923076923077</v>
      </c>
      <c r="AI128" s="1099">
        <f t="shared" si="172"/>
        <v>3.653846153846154E-2</v>
      </c>
      <c r="AJ128" s="1098">
        <f t="shared" si="172"/>
        <v>0.21250000000000002</v>
      </c>
      <c r="AK128" s="1099">
        <f t="shared" si="172"/>
        <v>3.653846153846154E-2</v>
      </c>
      <c r="AL128" s="1098">
        <f t="shared" si="172"/>
        <v>0.26250000000000001</v>
      </c>
      <c r="AM128" s="1099">
        <f t="shared" si="172"/>
        <v>3.653846153846154E-2</v>
      </c>
      <c r="AN128" s="1098">
        <f t="shared" si="172"/>
        <v>0.31634615384615383</v>
      </c>
      <c r="AO128" s="1099">
        <f t="shared" si="172"/>
        <v>3.653846153846154E-2</v>
      </c>
      <c r="AP128" s="1098">
        <f t="shared" si="172"/>
        <v>0.37403846153846154</v>
      </c>
      <c r="AQ128" s="1099">
        <f t="shared" si="172"/>
        <v>3.653846153846154E-2</v>
      </c>
      <c r="AR128" s="1098">
        <f t="shared" si="172"/>
        <v>0.49423076923076925</v>
      </c>
      <c r="AS128" s="1099">
        <f t="shared" si="172"/>
        <v>3.653846153846154E-2</v>
      </c>
      <c r="AT128" s="1098">
        <f t="shared" si="172"/>
        <v>0.55192307692307696</v>
      </c>
      <c r="AU128" s="1099">
        <f t="shared" si="172"/>
        <v>3.653846153846154E-2</v>
      </c>
      <c r="AV128" s="1098">
        <f t="shared" si="172"/>
        <v>0.60961538461538467</v>
      </c>
      <c r="AW128" s="1099">
        <f t="shared" si="172"/>
        <v>3.653846153846154E-2</v>
      </c>
      <c r="AX128" s="1098">
        <f t="shared" si="172"/>
        <v>0.6711538461538461</v>
      </c>
      <c r="AY128" s="1099">
        <f t="shared" si="172"/>
        <v>3.653846153846154E-2</v>
      </c>
      <c r="AZ128" s="1098">
        <f t="shared" si="172"/>
        <v>0.73653846153846159</v>
      </c>
      <c r="BA128" s="1099">
        <f t="shared" si="172"/>
        <v>3.653846153846154E-2</v>
      </c>
      <c r="BB128" s="1098">
        <f t="shared" si="172"/>
        <v>0.80576923076923079</v>
      </c>
      <c r="BC128" s="1099">
        <f t="shared" si="172"/>
        <v>3.653846153846154E-2</v>
      </c>
      <c r="BD128" s="1098">
        <f t="shared" si="172"/>
        <v>0.85192307692307689</v>
      </c>
      <c r="BE128" s="1099">
        <f t="shared" si="172"/>
        <v>3.653846153846154E-2</v>
      </c>
      <c r="BF128" s="1098">
        <f t="shared" si="172"/>
        <v>0.875</v>
      </c>
      <c r="BG128" s="1099">
        <f t="shared" si="172"/>
        <v>3.653846153846154E-2</v>
      </c>
      <c r="BH128" s="1098">
        <f t="shared" si="172"/>
        <v>0.9375</v>
      </c>
      <c r="BI128" s="1099">
        <f t="shared" si="172"/>
        <v>3.653846153846154E-2</v>
      </c>
      <c r="BJ128" s="1098">
        <f t="shared" si="172"/>
        <v>1</v>
      </c>
      <c r="BK128" s="1099">
        <f t="shared" si="172"/>
        <v>3.653846153846154E-2</v>
      </c>
      <c r="BL128" s="1098">
        <f t="shared" si="172"/>
        <v>0</v>
      </c>
      <c r="BM128" s="1099">
        <f t="shared" si="172"/>
        <v>0</v>
      </c>
      <c r="BN128" s="1098">
        <f t="shared" si="172"/>
        <v>0</v>
      </c>
      <c r="BO128" s="1099">
        <f t="shared" si="172"/>
        <v>0</v>
      </c>
    </row>
    <row r="129" spans="1:67" ht="22" customHeight="1" x14ac:dyDescent="0.25">
      <c r="A129" s="1356"/>
      <c r="B129" s="1081"/>
      <c r="C129" s="1093"/>
      <c r="D129" s="1090" t="s">
        <v>212</v>
      </c>
      <c r="E129" s="1254" t="s">
        <v>228</v>
      </c>
      <c r="F129" s="1257"/>
      <c r="G129" s="1258"/>
      <c r="H129" s="1257"/>
      <c r="I129" s="1258"/>
      <c r="J129" s="1257"/>
      <c r="K129" s="1258"/>
      <c r="L129" s="1257"/>
      <c r="M129" s="1258"/>
      <c r="N129" s="1257"/>
      <c r="O129" s="1258"/>
      <c r="P129" s="1257"/>
      <c r="Q129" s="1258"/>
      <c r="R129" s="1257"/>
      <c r="S129" s="1258"/>
      <c r="T129" s="1257"/>
      <c r="U129" s="1258"/>
      <c r="V129" s="1257"/>
      <c r="W129" s="1258"/>
      <c r="X129" s="1259">
        <f>SUM('한양도성타임머신 WBS'!$AG$128)/SUM('한양도성타임머신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1.5384615384615385E-2</v>
      </c>
      <c r="Y129" s="1260">
        <f>SUM('한양도성타임머신 WBS'!$AH$128)/SUM('한양도성타임머신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1.5384615384615385E-2</v>
      </c>
      <c r="Z129" s="1259">
        <f>SUM('한양도성타임머신 WBS'!$AG$128,'한양도성타임머신 WBS'!$AI$128)/SUM('한양도성타임머신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3.0769230769230771E-2</v>
      </c>
      <c r="AA129" s="1260">
        <f>SUM('한양도성타임머신 WBS'!$AH$128,'한양도성타임머신 WBS'!$AJ$128)/SUM('한양도성타임머신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3.0769230769230771E-2</v>
      </c>
      <c r="AB129" s="1259">
        <f>SUM('한양도성타임머신 WBS'!$AG$128,'한양도성타임머신 WBS'!$AI$128,'한양도성타임머신 WBS'!$AK$128)/SUM('한양도성타임머신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6.1538461538461542E-2</v>
      </c>
      <c r="AC129" s="1260">
        <f>SUM('한양도성타임머신 WBS'!$AH$128,'한양도성타임머신 WBS'!$AJ$128,'한양도성타임머신 WBS'!$AL$128)/SUM('한양도성타임머신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6.1538461538461542E-2</v>
      </c>
      <c r="AD129" s="1259">
        <f>SUM('한양도성타임머신 WBS'!$AG$128,'한양도성타임머신 WBS'!$AI$128,'한양도성타임머신 WBS'!$AK$128,'한양도성타임머신 WBS'!$AM$128)/SUM('한양도성타임머신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9.2307692307692313E-2</v>
      </c>
      <c r="AE129" s="1260">
        <f>SUM('한양도성타임머신 WBS'!$AH$128,'한양도성타임머신 WBS'!$AJ$128,'한양도성타임머신 WBS'!$AL$128,'한양도성타임머신 WBS'!$AN$128)/SUM('한양도성타임머신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8.461538461538462E-2</v>
      </c>
      <c r="AF129" s="1259">
        <f>SUM('한양도성타임머신 WBS'!$AG$128,'한양도성타임머신 WBS'!$AI$128,'한양도성타임머신 WBS'!$AK$128,'한양도성타임머신 WBS'!$AM$128,'한양도성타임머신 WBS'!$AO$128)/SUM('한양도성타임머신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0.13846153846153847</v>
      </c>
      <c r="AG129" s="1260">
        <f>SUM('한양도성타임머신 WBS'!$AH$128,'한양도성타임머신 WBS'!$AJ$128,'한양도성타임머신 WBS'!$AL$128,'한양도성타임머신 WBS'!$AN$128,'한양도성타임머신 WBS'!$AP$128)/SUM('한양도성타임머신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8.461538461538462E-2</v>
      </c>
      <c r="AH129" s="1259">
        <f>SUM('한양도성타임머신 WBS'!$AG$128,'한양도성타임머신 WBS'!$AI$128,'한양도성타임머신 WBS'!$AK$128,'한양도성타임머신 WBS'!$AM$128,'한양도성타임머신 WBS'!$AO$128,'한양도성타임머신 WBS'!$AQ$128)/SUM('한양도성타임머신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0.2</v>
      </c>
      <c r="AI129" s="1260">
        <f>SUM('한양도성타임머신 WBS'!$AH$128,'한양도성타임머신 WBS'!$AJ$128,'한양도성타임머신 WBS'!$AL$128,'한양도성타임머신 WBS'!$AN$128,'한양도성타임머신 WBS'!$AP$128,'한양도성타임머신 WBS'!$AR$128)/SUM('한양도성타임머신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8.461538461538462E-2</v>
      </c>
      <c r="AJ129" s="1259">
        <f>SUM('한양도성타임머신 WBS'!$AG$128,'한양도성타임머신 WBS'!$AI$128,'한양도성타임머신 WBS'!$AK$128,'한양도성타임머신 WBS'!$AM$128,'한양도성타임머신 WBS'!$AO$128,'한양도성타임머신 WBS'!$AQ$128,'한양도성타임머신 WBS'!$AS$128)/SUM('한양도성타임머신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0.26153846153846155</v>
      </c>
      <c r="AK129" s="1260">
        <f>SUM('한양도성타임머신 WBS'!$AH$128,'한양도성타임머신 WBS'!$AJ$128,'한양도성타임머신 WBS'!$AL$128,'한양도성타임머신 WBS'!$AN$128,'한양도성타임머신 WBS'!$AP$128,'한양도성타임머신 WBS'!$AR$128,'한양도성타임머신 WBS'!$AT$128)/SUM('한양도성타임머신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8.461538461538462E-2</v>
      </c>
      <c r="AL129" s="1259">
        <f>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0.33846153846153848</v>
      </c>
      <c r="AM129" s="1260">
        <f>SUM('한양도성타임머신 WBS'!$AH$128,'한양도성타임머신 WBS'!$AJ$128,'한양도성타임머신 WBS'!$AL$128,'한양도성타임머신 WBS'!$AN$128,'한양도성타임머신 WBS'!$AP$128,'한양도성타임머신 WBS'!$AR$128,'한양도성타임머신 WBS'!$AT$128,'한양도성타임머신 WBS'!$AV$128)/SUM('한양도성타임머신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8.461538461538462E-2</v>
      </c>
      <c r="AN129" s="1259">
        <f>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0.41538461538461541</v>
      </c>
      <c r="AO129" s="1260">
        <f>SUM('한양도성타임머신 WBS'!$AH$128,'한양도성타임머신 WBS'!$AJ$128,'한양도성타임머신 WBS'!$AL$128,'한양도성타임머신 WBS'!$AN$128,'한양도성타임머신 WBS'!$AP$128,'한양도성타임머신 WBS'!$AR$128,'한양도성타임머신 WBS'!$AT$128,'한양도성타임머신 WBS'!$AV$128,'한양도성타임머신 WBS'!$AX$128)/SUM('한양도성타임머신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8.461538461538462E-2</v>
      </c>
      <c r="AP129" s="1259">
        <f>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0.49230769230769234</v>
      </c>
      <c r="AQ129" s="1260">
        <f>SUM('한양도성타임머신 WBS'!$AH$128,'한양도성타임머신 WBS'!$AJ$128,'한양도성타임머신 WBS'!$AL$128,'한양도성타임머신 WBS'!$AN$128,'한양도성타임머신 WBS'!$AP$128,'한양도성타임머신 WBS'!$AR$128,'한양도성타임머신 WBS'!$AT$128,'한양도성타임머신 WBS'!$AV$128,'한양도성타임머신 WBS'!$AX$128,'한양도성타임머신 WBS'!$AZ$128)/SUM('한양도성타임머신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8.461538461538462E-2</v>
      </c>
      <c r="AR129" s="1259">
        <f>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0.56923076923076921</v>
      </c>
      <c r="AS129" s="1260">
        <f>SUM('한양도성타임머신 WBS'!$AH$128,'한양도성타임머신 WBS'!$AJ$128,'한양도성타임머신 WBS'!$AL$128,'한양도성타임머신 WBS'!$AN$128,'한양도성타임머신 WBS'!$AP$128,'한양도성타임머신 WBS'!$AR$128,'한양도성타임머신 WBS'!$AT$128,'한양도성타임머신 WBS'!$AV$128,'한양도성타임머신 WBS'!$AX$128,'한양도성타임머신 WBS'!$AZ$128,'한양도성타임머신 WBS'!$BB$128)/SUM('한양도성타임머신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8.461538461538462E-2</v>
      </c>
      <c r="AT129" s="1259">
        <f>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0.64615384615384619</v>
      </c>
      <c r="AU129" s="1260">
        <f>SUM('한양도성타임머신 WBS'!$AH$128,'한양도성타임머신 WBS'!$AJ$128,'한양도성타임머신 WBS'!$AL$128,'한양도성타임머신 WBS'!$AN$128,'한양도성타임머신 WBS'!$AP$128,'한양도성타임머신 WBS'!$AR$128,'한양도성타임머신 WBS'!$AT$128,'한양도성타임머신 WBS'!$AV$128,'한양도성타임머신 WBS'!$AX$128,'한양도성타임머신 WBS'!$AZ$128,'한양도성타임머신 WBS'!$BB$128,'한양도성타임머신 WBS'!$BD$128)/SUM('한양도성타임머신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8.461538461538462E-2</v>
      </c>
      <c r="AV129" s="1259">
        <f>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0.72307692307692306</v>
      </c>
      <c r="AW129" s="1260">
        <f>SUM('한양도성타임머신 WBS'!$AH$128,'한양도성타임머신 WBS'!$AJ$128,'한양도성타임머신 WBS'!$AL$128,'한양도성타임머신 WBS'!$AN$128,'한양도성타임머신 WBS'!$AP$128,'한양도성타임머신 WBS'!$AR$128,'한양도성타임머신 WBS'!$AT$128,'한양도성타임머신 WBS'!$AV$128,'한양도성타임머신 WBS'!$AX$128,'한양도성타임머신 WBS'!$AZ$128,'한양도성타임머신 WBS'!$BB$128,'한양도성타임머신 WBS'!$BD$128,'한양도성타임머신 WBS'!$BF$128)/SUM('한양도성타임머신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8.461538461538462E-2</v>
      </c>
      <c r="AX129" s="1259">
        <f>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0.81538461538461537</v>
      </c>
      <c r="AY129" s="1260">
        <f>SUM('한양도성타임머신 WBS'!$AH$128,'한양도성타임머신 WBS'!$AJ$128,'한양도성타임머신 WBS'!$AL$128,'한양도성타임머신 WBS'!$AN$128,'한양도성타임머신 WBS'!$AP$128,'한양도성타임머신 WBS'!$AR$128,'한양도성타임머신 WBS'!$AT$128,'한양도성타임머신 WBS'!$AV$128,'한양도성타임머신 WBS'!$AX$128,'한양도성타임머신 WBS'!$AZ$128,'한양도성타임머신 WBS'!$BB$128,'한양도성타임머신 WBS'!$BD$128,'한양도성타임머신 WBS'!$BF$128,'한양도성타임머신 WBS'!$BH$128)/SUM('한양도성타임머신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8.461538461538462E-2</v>
      </c>
      <c r="AZ129" s="1259">
        <f>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0.90769230769230769</v>
      </c>
      <c r="BA129" s="1260">
        <f>SUM('한양도성타임머신 WBS'!$AH$128,'한양도성타임머신 WBS'!$AJ$128,'한양도성타임머신 WBS'!$AL$128,'한양도성타임머신 WBS'!$AN$128,'한양도성타임머신 WBS'!$AP$128,'한양도성타임머신 WBS'!$AR$128,'한양도성타임머신 WBS'!$AT$128,'한양도성타임머신 WBS'!$AV$128,'한양도성타임머신 WBS'!$AX$128,'한양도성타임머신 WBS'!$AZ$128,'한양도성타임머신 WBS'!$BB$128,'한양도성타임머신 WBS'!$BD$128,'한양도성타임머신 WBS'!$BF$128,'한양도성타임머신 WBS'!$BH$128,'한양도성타임머신 WBS'!$BJ$128)/SUM('한양도성타임머신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8.461538461538462E-2</v>
      </c>
      <c r="BB129" s="1259">
        <f>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1</v>
      </c>
      <c r="BC129" s="1260">
        <f>SUM('한양도성타임머신 WBS'!$AH$128,'한양도성타임머신 WBS'!$AJ$128,'한양도성타임머신 WBS'!$AL$128,'한양도성타임머신 WBS'!$AN$128,'한양도성타임머신 WBS'!$AP$128,'한양도성타임머신 WBS'!$AR$128,'한양도성타임머신 WBS'!$AT$128,'한양도성타임머신 WBS'!$AV$128,'한양도성타임머신 WBS'!$AX$128,'한양도성타임머신 WBS'!$AZ$128,'한양도성타임머신 WBS'!$BB$128,'한양도성타임머신 WBS'!$BD$128,'한양도성타임머신 WBS'!$BF$128,'한양도성타임머신 WBS'!$BH$128,'한양도성타임머신 WBS'!$BJ$128,'한양도성타임머신 WBS'!$BL$128)/SUM('한양도성타임머신 WBS'!$AG$128,'한양도성타임머신 WBS'!$AI$128,'한양도성타임머신 WBS'!$AK$128,'한양도성타임머신 WBS'!$AM$128,'한양도성타임머신 WBS'!$AO$128,'한양도성타임머신 WBS'!$AQ$128,'한양도성타임머신 WBS'!$AS$128,'한양도성타임머신 WBS'!$AU$128,'한양도성타임머신 WBS'!$AW$128,'한양도성타임머신 WBS'!$AY$128,'한양도성타임머신 WBS'!$BA$128,'한양도성타임머신 WBS'!$BC$128,'한양도성타임머신 WBS'!$BE$128,'한양도성타임머신 WBS'!$BG$128,'한양도성타임머신 WBS'!$BI$128,'한양도성타임머신 WBS'!$BK$128)</f>
        <v>8.461538461538462E-2</v>
      </c>
      <c r="BD129" s="1261">
        <f>SUM(BB129)</f>
        <v>1</v>
      </c>
      <c r="BE129" s="1262">
        <f>SUM(BC129)</f>
        <v>8.461538461538462E-2</v>
      </c>
      <c r="BF129" s="1261">
        <f t="shared" ref="BF129:BK131" si="173">SUM(BD129)</f>
        <v>1</v>
      </c>
      <c r="BG129" s="1262">
        <f t="shared" si="173"/>
        <v>8.461538461538462E-2</v>
      </c>
      <c r="BH129" s="1261">
        <f t="shared" si="173"/>
        <v>1</v>
      </c>
      <c r="BI129" s="1262">
        <f t="shared" si="173"/>
        <v>8.461538461538462E-2</v>
      </c>
      <c r="BJ129" s="1261">
        <f t="shared" si="173"/>
        <v>1</v>
      </c>
      <c r="BK129" s="1262">
        <f t="shared" si="173"/>
        <v>8.461538461538462E-2</v>
      </c>
      <c r="BL129" s="1257"/>
      <c r="BM129" s="1258"/>
      <c r="BN129" s="1257"/>
      <c r="BO129" s="1258"/>
    </row>
    <row r="130" spans="1:67" ht="22" customHeight="1" x14ac:dyDescent="0.25">
      <c r="A130" s="1356"/>
      <c r="B130" s="1081"/>
      <c r="C130" s="1093"/>
      <c r="D130" s="1090" t="s">
        <v>213</v>
      </c>
      <c r="E130" s="1254" t="s">
        <v>229</v>
      </c>
      <c r="F130" s="1257"/>
      <c r="G130" s="1258"/>
      <c r="H130" s="1257"/>
      <c r="I130" s="1258"/>
      <c r="J130" s="1257"/>
      <c r="K130" s="1258"/>
      <c r="L130" s="1257"/>
      <c r="M130" s="1258"/>
      <c r="N130" s="1257"/>
      <c r="O130" s="1258"/>
      <c r="P130" s="1257"/>
      <c r="Q130" s="1258"/>
      <c r="R130" s="1257"/>
      <c r="S130" s="1258"/>
      <c r="T130" s="1257"/>
      <c r="U130" s="1258"/>
      <c r="V130" s="1257"/>
      <c r="W130" s="1258"/>
      <c r="X130" s="1257"/>
      <c r="Y130" s="1258"/>
      <c r="Z130" s="1259">
        <f>SUM('한양도성타임머신 WBS'!$AI$129)/SUM('한양도성타임머신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1.5384615384615385E-2</v>
      </c>
      <c r="AA130" s="1260">
        <f>SUM('한양도성타임머신 WBS'!$AJ$129)/SUM('한양도성타임머신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1.5384615384615385E-2</v>
      </c>
      <c r="AB130" s="1259">
        <f>SUM('한양도성타임머신 WBS'!$AI$129,'한양도성타임머신 WBS'!$AK$129)/SUM('한양도성타임머신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3.0769230769230771E-2</v>
      </c>
      <c r="AC130" s="1260">
        <f>SUM('한양도성타임머신 WBS'!$AJ$129,'한양도성타임머신 WBS'!$AL$129)/SUM('한양도성타임머신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3.0769230769230771E-2</v>
      </c>
      <c r="AD130" s="1259">
        <f>SUM('한양도성타임머신 WBS'!$AI$129,'한양도성타임머신 WBS'!$AK$129,'한양도성타임머신 WBS'!$AM$129)/SUM('한양도성타임머신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6.1538461538461542E-2</v>
      </c>
      <c r="AE130" s="1260">
        <f>SUM('한양도성타임머신 WBS'!$AJ$129,'한양도성타임머신 WBS'!$AL$129,'한양도성타임머신 WBS'!$AN$129)/SUM('한양도성타임머신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6.1538461538461542E-2</v>
      </c>
      <c r="AF130" s="1259">
        <f>SUM('한양도성타임머신 WBS'!$AI$129,'한양도성타임머신 WBS'!$AK$129,'한양도성타임머신 WBS'!$AM$129,'한양도성타임머신 WBS'!$AO$129)/SUM('한양도성타임머신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9.2307692307692313E-2</v>
      </c>
      <c r="AG130" s="1260">
        <f>SUM('한양도성타임머신 WBS'!$AJ$129,'한양도성타임머신 WBS'!$AL$129,'한양도성타임머신 WBS'!$AN$129,'한양도성타임머신 WBS'!$AP$129)/SUM('한양도성타임머신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6.1538461538461542E-2</v>
      </c>
      <c r="AH130" s="1259">
        <f>SUM('한양도성타임머신 WBS'!$AI$129,'한양도성타임머신 WBS'!$AK$129,'한양도성타임머신 WBS'!$AM$129,'한양도성타임머신 WBS'!$AO$129,'한양도성타임머신 WBS'!$AQ$129)/SUM('한양도성타임머신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0.13846153846153847</v>
      </c>
      <c r="AI130" s="1260">
        <f>SUM('한양도성타임머신 WBS'!$AJ$129,'한양도성타임머신 WBS'!$AL$129,'한양도성타임머신 WBS'!$AN$129,'한양도성타임머신 WBS'!$AP$129,'한양도성타임머신 WBS'!$AR$129)/SUM('한양도성타임머신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6.1538461538461542E-2</v>
      </c>
      <c r="AJ130" s="1259">
        <f>SUM('한양도성타임머신 WBS'!$AI$129,'한양도성타임머신 WBS'!$AK$129,'한양도성타임머신 WBS'!$AM$129,'한양도성타임머신 WBS'!$AO$129,'한양도성타임머신 WBS'!$AQ$129,'한양도성타임머신 WBS'!$AS$129)/SUM('한양도성타임머신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0.2</v>
      </c>
      <c r="AK130" s="1260">
        <f>SUM('한양도성타임머신 WBS'!$AJ$129,'한양도성타임머신 WBS'!$AL$129,'한양도성타임머신 WBS'!$AN$129,'한양도성타임머신 WBS'!$AP$129,'한양도성타임머신 WBS'!$AR$129,'한양도성타임머신 WBS'!$AT$129)/SUM('한양도성타임머신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6.1538461538461542E-2</v>
      </c>
      <c r="AL130" s="1259">
        <f>SUM('한양도성타임머신 WBS'!$AI$129,'한양도성타임머신 WBS'!$AK$129,'한양도성타임머신 WBS'!$AM$129,'한양도성타임머신 WBS'!$AO$129,'한양도성타임머신 WBS'!$AQ$129,'한양도성타임머신 WBS'!$AS$129,'한양도성타임머신 WBS'!$AU$129)/SUM('한양도성타임머신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0.26153846153846155</v>
      </c>
      <c r="AM130" s="1260">
        <f>SUM('한양도성타임머신 WBS'!$AJ$129,'한양도성타임머신 WBS'!$AL$129,'한양도성타임머신 WBS'!$AN$129,'한양도성타임머신 WBS'!$AP$129,'한양도성타임머신 WBS'!$AR$129,'한양도성타임머신 WBS'!$AT$129,'한양도성타임머신 WBS'!$AV$129)/SUM('한양도성타임머신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6.1538461538461542E-2</v>
      </c>
      <c r="AN130" s="1259">
        <f>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0.33846153846153848</v>
      </c>
      <c r="AO130" s="1260">
        <f>SUM('한양도성타임머신 WBS'!$AJ$129,'한양도성타임머신 WBS'!$AL$129,'한양도성타임머신 WBS'!$AN$129,'한양도성타임머신 WBS'!$AP$129,'한양도성타임머신 WBS'!$AR$129,'한양도성타임머신 WBS'!$AT$129,'한양도성타임머신 WBS'!$AV$129,'한양도성타임머신 WBS'!$AX$129)/SUM('한양도성타임머신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6.1538461538461542E-2</v>
      </c>
      <c r="AP130" s="1259">
        <f>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0.41538461538461541</v>
      </c>
      <c r="AQ130" s="1260">
        <f>SUM('한양도성타임머신 WBS'!$AJ$129,'한양도성타임머신 WBS'!$AL$129,'한양도성타임머신 WBS'!$AN$129,'한양도성타임머신 WBS'!$AP$129,'한양도성타임머신 WBS'!$AR$129,'한양도성타임머신 WBS'!$AT$129,'한양도성타임머신 WBS'!$AV$129,'한양도성타임머신 WBS'!$AX$129,'한양도성타임머신 WBS'!$AZ$129)/SUM('한양도성타임머신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6.1538461538461542E-2</v>
      </c>
      <c r="AR130" s="1259">
        <f>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0.49230769230769234</v>
      </c>
      <c r="AS130" s="1260">
        <f>SUM('한양도성타임머신 WBS'!$AJ$129,'한양도성타임머신 WBS'!$AL$129,'한양도성타임머신 WBS'!$AN$129,'한양도성타임머신 WBS'!$AP$129,'한양도성타임머신 WBS'!$AR$129,'한양도성타임머신 WBS'!$AT$129,'한양도성타임머신 WBS'!$AV$129,'한양도성타임머신 WBS'!$AX$129,'한양도성타임머신 WBS'!$AZ$129,'한양도성타임머신 WBS'!$BB$129)/SUM('한양도성타임머신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6.1538461538461542E-2</v>
      </c>
      <c r="AT130" s="1259">
        <f>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0.56923076923076921</v>
      </c>
      <c r="AU130" s="1260">
        <f>SUM('한양도성타임머신 WBS'!$AJ$129,'한양도성타임머신 WBS'!$AL$129,'한양도성타임머신 WBS'!$AN$129,'한양도성타임머신 WBS'!$AP$129,'한양도성타임머신 WBS'!$AR$129,'한양도성타임머신 WBS'!$AT$129,'한양도성타임머신 WBS'!$AV$129,'한양도성타임머신 WBS'!$AX$129,'한양도성타임머신 WBS'!$AZ$129,'한양도성타임머신 WBS'!$BB$129,'한양도성타임머신 WBS'!$BD$129)/SUM('한양도성타임머신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6.1538461538461542E-2</v>
      </c>
      <c r="AV130" s="1259">
        <f>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0.64615384615384619</v>
      </c>
      <c r="AW130" s="1260">
        <f>SUM('한양도성타임머신 WBS'!$AJ$129,'한양도성타임머신 WBS'!$AL$129,'한양도성타임머신 WBS'!$AN$129,'한양도성타임머신 WBS'!$AP$129,'한양도성타임머신 WBS'!$AR$129,'한양도성타임머신 WBS'!$AT$129,'한양도성타임머신 WBS'!$AV$129,'한양도성타임머신 WBS'!$AX$129,'한양도성타임머신 WBS'!$AZ$129,'한양도성타임머신 WBS'!$BB$129,'한양도성타임머신 WBS'!$BD$129,'한양도성타임머신 WBS'!$BF$129)/SUM('한양도성타임머신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6.1538461538461542E-2</v>
      </c>
      <c r="AX130" s="1259">
        <f>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0.72307692307692306</v>
      </c>
      <c r="AY130" s="1260">
        <f>SUM('한양도성타임머신 WBS'!$AJ$129,'한양도성타임머신 WBS'!$AL$129,'한양도성타임머신 WBS'!$AN$129,'한양도성타임머신 WBS'!$AP$129,'한양도성타임머신 WBS'!$AR$129,'한양도성타임머신 WBS'!$AT$129,'한양도성타임머신 WBS'!$AV$129,'한양도성타임머신 WBS'!$AX$129,'한양도성타임머신 WBS'!$AZ$129,'한양도성타임머신 WBS'!$BB$129,'한양도성타임머신 WBS'!$BD$129,'한양도성타임머신 WBS'!$BF$129,'한양도성타임머신 WBS'!$BH$129)/SUM('한양도성타임머신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6.1538461538461542E-2</v>
      </c>
      <c r="AZ130" s="1259">
        <f>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0.81538461538461537</v>
      </c>
      <c r="BA130" s="1260">
        <f>SUM('한양도성타임머신 WBS'!$AJ$129,'한양도성타임머신 WBS'!$AL$129,'한양도성타임머신 WBS'!$AN$129,'한양도성타임머신 WBS'!$AP$129,'한양도성타임머신 WBS'!$AR$129,'한양도성타임머신 WBS'!$AT$129,'한양도성타임머신 WBS'!$AV$129,'한양도성타임머신 WBS'!$AX$129,'한양도성타임머신 WBS'!$AZ$129,'한양도성타임머신 WBS'!$BB$129,'한양도성타임머신 WBS'!$BD$129,'한양도성타임머신 WBS'!$BF$129,'한양도성타임머신 WBS'!$BH$129,'한양도성타임머신 WBS'!$BJ$129)/SUM('한양도성타임머신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6.1538461538461542E-2</v>
      </c>
      <c r="BB130" s="1259">
        <f>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0.90769230769230769</v>
      </c>
      <c r="BC130" s="1260">
        <f>SUM('한양도성타임머신 WBS'!$AJ$129,'한양도성타임머신 WBS'!$AL$129,'한양도성타임머신 WBS'!$AN$129,'한양도성타임머신 WBS'!$AP$129,'한양도성타임머신 WBS'!$AR$129,'한양도성타임머신 WBS'!$AT$129,'한양도성타임머신 WBS'!$AV$129,'한양도성타임머신 WBS'!$AX$129,'한양도성타임머신 WBS'!$AZ$129,'한양도성타임머신 WBS'!$BB$129,'한양도성타임머신 WBS'!$BD$129,'한양도성타임머신 WBS'!$BF$129,'한양도성타임머신 WBS'!$BH$129,'한양도성타임머신 WBS'!$BJ$129,'한양도성타임머신 WBS'!$BL$129)/SUM('한양도성타임머신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6.1538461538461542E-2</v>
      </c>
      <c r="BD130" s="1259">
        <f>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1</v>
      </c>
      <c r="BE130" s="1260">
        <f>SUM('한양도성타임머신 WBS'!$AJ$129,'한양도성타임머신 WBS'!$AL$129,'한양도성타임머신 WBS'!$AN$129,'한양도성타임머신 WBS'!$AP$129,'한양도성타임머신 WBS'!$AR$129,'한양도성타임머신 WBS'!$AT$129,'한양도성타임머신 WBS'!$AV$129,'한양도성타임머신 WBS'!$AX$129,'한양도성타임머신 WBS'!$AZ$129,'한양도성타임머신 WBS'!$BB$129,'한양도성타임머신 WBS'!$BD$129,'한양도성타임머신 WBS'!$BF$129,'한양도성타임머신 WBS'!$BH$129,'한양도성타임머신 WBS'!$BJ$129,'한양도성타임머신 WBS'!$BL$129,'한양도성타임머신 WBS'!$BN$129)/SUM('한양도성타임머신 WBS'!$AI$129,'한양도성타임머신 WBS'!$AK$129,'한양도성타임머신 WBS'!$AM$129,'한양도성타임머신 WBS'!$AO$129,'한양도성타임머신 WBS'!$AQ$129,'한양도성타임머신 WBS'!$AS$129,'한양도성타임머신 WBS'!$AU$129,'한양도성타임머신 WBS'!$AW$129,'한양도성타임머신 WBS'!$AY$129,'한양도성타임머신 WBS'!$BA$129,'한양도성타임머신 WBS'!$BC$129,'한양도성타임머신 WBS'!$BE$129,'한양도성타임머신 WBS'!$BG$129,'한양도성타임머신 WBS'!$BI$129,'한양도성타임머신 WBS'!$BK$129,'한양도성타임머신 WBS'!$BM$129)</f>
        <v>6.1538461538461542E-2</v>
      </c>
      <c r="BF130" s="1261">
        <f>SUM(BD130)</f>
        <v>1</v>
      </c>
      <c r="BG130" s="1262">
        <f>SUM(BE130)</f>
        <v>6.1538461538461542E-2</v>
      </c>
      <c r="BH130" s="1261">
        <f>SUM(BF130)</f>
        <v>1</v>
      </c>
      <c r="BI130" s="1262">
        <f t="shared" si="173"/>
        <v>6.1538461538461542E-2</v>
      </c>
      <c r="BJ130" s="1261">
        <f t="shared" si="173"/>
        <v>1</v>
      </c>
      <c r="BK130" s="1262">
        <f t="shared" si="173"/>
        <v>6.1538461538461542E-2</v>
      </c>
      <c r="BL130" s="1257"/>
      <c r="BM130" s="1258"/>
      <c r="BN130" s="1257"/>
      <c r="BO130" s="1258"/>
    </row>
    <row r="131" spans="1:67" ht="22" customHeight="1" x14ac:dyDescent="0.25">
      <c r="A131" s="1356"/>
      <c r="B131" s="1081"/>
      <c r="C131" s="1093"/>
      <c r="D131" s="1090" t="s">
        <v>214</v>
      </c>
      <c r="E131" s="1254" t="s">
        <v>230</v>
      </c>
      <c r="F131" s="1257"/>
      <c r="G131" s="1258"/>
      <c r="H131" s="1257"/>
      <c r="I131" s="1258"/>
      <c r="J131" s="1257"/>
      <c r="K131" s="1258"/>
      <c r="L131" s="1257"/>
      <c r="M131" s="1258"/>
      <c r="N131" s="1257"/>
      <c r="O131" s="1258"/>
      <c r="P131" s="1257"/>
      <c r="Q131" s="1258"/>
      <c r="R131" s="1257"/>
      <c r="S131" s="1258"/>
      <c r="T131" s="1257"/>
      <c r="U131" s="1258"/>
      <c r="V131" s="1257"/>
      <c r="W131" s="1258"/>
      <c r="X131" s="1257"/>
      <c r="Y131" s="1258"/>
      <c r="Z131" s="1257"/>
      <c r="AA131" s="1258"/>
      <c r="AB131" s="1257"/>
      <c r="AC131" s="1258"/>
      <c r="AD131" s="1257"/>
      <c r="AE131" s="1258"/>
      <c r="AF131" s="1259">
        <f>SUM('한양도성타임머신 WBS'!$AO$130)/SUM('한양도성타임머신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4.6153846153846156E-2</v>
      </c>
      <c r="AG131" s="1260">
        <f>SUM('한양도성타임머신 WBS'!$AP$130)/SUM('한양도성타임머신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</v>
      </c>
      <c r="AH131" s="1259">
        <f>SUM('한양도성타임머신 WBS'!$AO$130,'한양도성타임머신 WBS'!$AQ$130)/SUM('한양도성타임머신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9.2307692307692313E-2</v>
      </c>
      <c r="AI131" s="1260">
        <f>SUM('한양도성타임머신 WBS'!$AP$130,'한양도성타임머신 WBS'!$AR$130)/SUM('한양도성타임머신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</v>
      </c>
      <c r="AJ131" s="1259">
        <f>SUM('한양도성타임머신 WBS'!$AO$130,'한양도성타임머신 WBS'!$AQ$130,'한양도성타임머신 WBS'!$AS$130)/SUM('한양도성타임머신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0.13846153846153847</v>
      </c>
      <c r="AK131" s="1260">
        <f>SUM('한양도성타임머신 WBS'!$AP$130,'한양도성타임머신 WBS'!$AR$130,'한양도성타임머신 WBS'!$AT$130)/SUM('한양도성타임머신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</v>
      </c>
      <c r="AL131" s="1259">
        <f>SUM('한양도성타임머신 WBS'!$AO$130,'한양도성타임머신 WBS'!$AQ$130,'한양도성타임머신 WBS'!$AS$130,'한양도성타임머신 WBS'!$AU$130)/SUM('한양도성타임머신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0.2</v>
      </c>
      <c r="AM131" s="1260">
        <f>SUM('한양도성타임머신 WBS'!$AP$130,'한양도성타임머신 WBS'!$AR$130,'한양도성타임머신 WBS'!$AT$130,'한양도성타임머신 WBS'!$AV$130)/SUM('한양도성타임머신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</v>
      </c>
      <c r="AN131" s="1259">
        <f>SUM('한양도성타임머신 WBS'!$AO$130,'한양도성타임머신 WBS'!$AQ$130,'한양도성타임머신 WBS'!$AS$130,'한양도성타임머신 WBS'!$AU$130,'한양도성타임머신 WBS'!$AW$130)/SUM('한양도성타임머신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0.26153846153846155</v>
      </c>
      <c r="AO131" s="1260">
        <f>SUM('한양도성타임머신 WBS'!$AP$130,'한양도성타임머신 WBS'!$AR$130,'한양도성타임머신 WBS'!$AT$130,'한양도성타임머신 WBS'!$AV$130,'한양도성타임머신 WBS'!$AX$130)/SUM('한양도성타임머신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</v>
      </c>
      <c r="AP131" s="1259">
        <f>SUM('한양도성타임머신 WBS'!$AO$130,'한양도성타임머신 WBS'!$AQ$130,'한양도성타임머신 WBS'!$AS$130,'한양도성타임머신 WBS'!$AU$130,'한양도성타임머신 WBS'!$AW$130,'한양도성타임머신 WBS'!$AY$130)/SUM('한양도성타임머신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0.33846153846153848</v>
      </c>
      <c r="AQ131" s="1260">
        <f>SUM('한양도성타임머신 WBS'!$AP$130,'한양도성타임머신 WBS'!$AR$130,'한양도성타임머신 WBS'!$AT$130,'한양도성타임머신 WBS'!$AV$130,'한양도성타임머신 WBS'!$AX$130,'한양도성타임머신 WBS'!$AZ$130)/SUM('한양도성타임머신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</v>
      </c>
      <c r="AR131" s="1259">
        <f>SUM('한양도성타임머신 WBS'!$AO$130,'한양도성타임머신 WBS'!$AQ$130,'한양도성타임머신 WBS'!$AS$130,'한양도성타임머신 WBS'!$AU$130,'한양도성타임머신 WBS'!$AW$130,'한양도성타임머신 WBS'!$AY$130,'한양도성타임머신 WBS'!$BA$130)/SUM('한양도성타임머신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0.41538461538461541</v>
      </c>
      <c r="AS131" s="1260">
        <f>SUM('한양도성타임머신 WBS'!$AP$130,'한양도성타임머신 WBS'!$AR$130,'한양도성타임머신 WBS'!$AT$130,'한양도성타임머신 WBS'!$AV$130,'한양도성타임머신 WBS'!$AX$130,'한양도성타임머신 WBS'!$AZ$130,'한양도성타임머신 WBS'!$BB$130)/SUM('한양도성타임머신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</v>
      </c>
      <c r="AT131" s="1259">
        <f>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0.49230769230769234</v>
      </c>
      <c r="AU131" s="1260">
        <f>SUM('한양도성타임머신 WBS'!$AP$130,'한양도성타임머신 WBS'!$AR$130,'한양도성타임머신 WBS'!$AT$130,'한양도성타임머신 WBS'!$AV$130,'한양도성타임머신 WBS'!$AX$130,'한양도성타임머신 WBS'!$AZ$130,'한양도성타임머신 WBS'!$BB$130,'한양도성타임머신 WBS'!$BD$130)/SUM('한양도성타임머신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</v>
      </c>
      <c r="AV131" s="1259">
        <f>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0.56923076923076921</v>
      </c>
      <c r="AW131" s="1260">
        <f>SUM('한양도성타임머신 WBS'!$AP$130,'한양도성타임머신 WBS'!$AR$130,'한양도성타임머신 WBS'!$AT$130,'한양도성타임머신 WBS'!$AV$130,'한양도성타임머신 WBS'!$AX$130,'한양도성타임머신 WBS'!$AZ$130,'한양도성타임머신 WBS'!$BB$130,'한양도성타임머신 WBS'!$BD$130,'한양도성타임머신 WBS'!$BF$130)/SUM('한양도성타임머신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</v>
      </c>
      <c r="AX131" s="1259">
        <f>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0.64615384615384619</v>
      </c>
      <c r="AY131" s="1260">
        <f>SUM('한양도성타임머신 WBS'!$AP$130,'한양도성타임머신 WBS'!$AR$130,'한양도성타임머신 WBS'!$AT$130,'한양도성타임머신 WBS'!$AV$130,'한양도성타임머신 WBS'!$AX$130,'한양도성타임머신 WBS'!$AZ$130,'한양도성타임머신 WBS'!$BB$130,'한양도성타임머신 WBS'!$BD$130,'한양도성타임머신 WBS'!$BF$130,'한양도성타임머신 WBS'!$BH$130)/SUM('한양도성타임머신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</v>
      </c>
      <c r="AZ131" s="1259">
        <f>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0.72307692307692306</v>
      </c>
      <c r="BA131" s="1260">
        <f>SUM('한양도성타임머신 WBS'!$AP$130,'한양도성타임머신 WBS'!$AR$130,'한양도성타임머신 WBS'!$AT$130,'한양도성타임머신 WBS'!$AV$130,'한양도성타임머신 WBS'!$AX$130,'한양도성타임머신 WBS'!$AZ$130,'한양도성타임머신 WBS'!$BB$130,'한양도성타임머신 WBS'!$BD$130,'한양도성타임머신 WBS'!$BF$130,'한양도성타임머신 WBS'!$BH$130,'한양도성타임머신 WBS'!$BJ$130)/SUM('한양도성타임머신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</v>
      </c>
      <c r="BB131" s="1259">
        <f>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0.81538461538461537</v>
      </c>
      <c r="BC131" s="1260">
        <f>SUM('한양도성타임머신 WBS'!$AP$130,'한양도성타임머신 WBS'!$AR$130,'한양도성타임머신 WBS'!$AT$130,'한양도성타임머신 WBS'!$AV$130,'한양도성타임머신 WBS'!$AX$130,'한양도성타임머신 WBS'!$AZ$130,'한양도성타임머신 WBS'!$BB$130,'한양도성타임머신 WBS'!$BD$130,'한양도성타임머신 WBS'!$BF$130,'한양도성타임머신 WBS'!$BH$130,'한양도성타임머신 WBS'!$BJ$130,'한양도성타임머신 WBS'!$BL$130)/SUM('한양도성타임머신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</v>
      </c>
      <c r="BD131" s="1259">
        <f>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0.90769230769230769</v>
      </c>
      <c r="BE131" s="1260">
        <f>SUM('한양도성타임머신 WBS'!$AP$130,'한양도성타임머신 WBS'!$AR$130,'한양도성타임머신 WBS'!$AT$130,'한양도성타임머신 WBS'!$AV$130,'한양도성타임머신 WBS'!$AX$130,'한양도성타임머신 WBS'!$AZ$130,'한양도성타임머신 WBS'!$BB$130,'한양도성타임머신 WBS'!$BD$130,'한양도성타임머신 WBS'!$BF$130,'한양도성타임머신 WBS'!$BH$130,'한양도성타임머신 WBS'!$BJ$130,'한양도성타임머신 WBS'!$BL$130,'한양도성타임머신 WBS'!$BN$130)/SUM('한양도성타임머신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</v>
      </c>
      <c r="BF131" s="1259">
        <f>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1</v>
      </c>
      <c r="BG131" s="1260">
        <f>SUM('한양도성타임머신 WBS'!$AP$130,'한양도성타임머신 WBS'!$AR$130,'한양도성타임머신 WBS'!$AT$130,'한양도성타임머신 WBS'!$AV$130,'한양도성타임머신 WBS'!$AX$130,'한양도성타임머신 WBS'!$AZ$130,'한양도성타임머신 WBS'!$BB$130,'한양도성타임머신 WBS'!$BD$130,'한양도성타임머신 WBS'!$BF$130,'한양도성타임머신 WBS'!$BH$130,'한양도성타임머신 WBS'!$BJ$130,'한양도성타임머신 WBS'!$BL$130,'한양도성타임머신 WBS'!$BN$130,'한양도성타임머신 WBS'!$BP$130)/SUM('한양도성타임머신 WBS'!$AO$130,'한양도성타임머신 WBS'!$AQ$130,'한양도성타임머신 WBS'!$AS$130,'한양도성타임머신 WBS'!$AU$130,'한양도성타임머신 WBS'!$AW$130,'한양도성타임머신 WBS'!$AY$130,'한양도성타임머신 WBS'!$BA$130,'한양도성타임머신 WBS'!$BC$130,'한양도성타임머신 WBS'!$BE$130,'한양도성타임머신 WBS'!$BG$130,'한양도성타임머신 WBS'!$BI$130,'한양도성타임머신 WBS'!$BK$130,'한양도성타임머신 WBS'!$BM$130,'한양도성타임머신 WBS'!$BO$130)</f>
        <v>0</v>
      </c>
      <c r="BH131" s="1261">
        <f>SUM(BF131)</f>
        <v>1</v>
      </c>
      <c r="BI131" s="1262">
        <f t="shared" si="173"/>
        <v>0</v>
      </c>
      <c r="BJ131" s="1261">
        <f t="shared" si="173"/>
        <v>1</v>
      </c>
      <c r="BK131" s="1262">
        <f t="shared" si="173"/>
        <v>0</v>
      </c>
      <c r="BL131" s="1257"/>
      <c r="BM131" s="1258"/>
      <c r="BN131" s="1257"/>
      <c r="BO131" s="1258"/>
    </row>
    <row r="132" spans="1:67" ht="22" customHeight="1" thickBot="1" x14ac:dyDescent="0.3">
      <c r="A132" s="1373"/>
      <c r="B132" s="1094"/>
      <c r="C132" s="1095"/>
      <c r="D132" s="1096" t="s">
        <v>215</v>
      </c>
      <c r="E132" s="1289" t="s">
        <v>231</v>
      </c>
      <c r="F132" s="1291"/>
      <c r="G132" s="1292"/>
      <c r="H132" s="1291"/>
      <c r="I132" s="1292"/>
      <c r="J132" s="1291"/>
      <c r="K132" s="1292"/>
      <c r="L132" s="1291"/>
      <c r="M132" s="1292"/>
      <c r="N132" s="1291"/>
      <c r="O132" s="1292"/>
      <c r="P132" s="1291"/>
      <c r="Q132" s="1292"/>
      <c r="R132" s="1291"/>
      <c r="S132" s="1292"/>
      <c r="T132" s="1291"/>
      <c r="U132" s="1292"/>
      <c r="V132" s="1291"/>
      <c r="W132" s="1292"/>
      <c r="X132" s="1291"/>
      <c r="Y132" s="1292"/>
      <c r="Z132" s="1291"/>
      <c r="AA132" s="1292"/>
      <c r="AB132" s="1291"/>
      <c r="AC132" s="1292"/>
      <c r="AD132" s="1291"/>
      <c r="AE132" s="1292"/>
      <c r="AF132" s="1293">
        <f>SUM('한양도성타임머신 WBS'!$AO$131)/SUM('한양도성타임머신 WBS'!$AO$131,'한양도성타임머신 WBS'!$BA$131,'한양도성타임머신 WBS'!$BQ$131,'한양도성타임머신 WBS'!$BS$131)</f>
        <v>0.25</v>
      </c>
      <c r="AG132" s="1294">
        <f>SUM('한양도성타임머신 WBS'!$AP$131)/SUM('한양도성타임머신 WBS'!$AO$131,'한양도성타임머신 WBS'!$BA$131,'한양도성타임머신 WBS'!$BQ$131,'한양도성타임머신 WBS'!$BS$131)</f>
        <v>0</v>
      </c>
      <c r="AH132" s="1295">
        <f t="shared" ref="AH132:AP132" si="174">SUM(AF132)</f>
        <v>0.25</v>
      </c>
      <c r="AI132" s="1296">
        <f t="shared" si="174"/>
        <v>0</v>
      </c>
      <c r="AJ132" s="1295">
        <f t="shared" si="174"/>
        <v>0.25</v>
      </c>
      <c r="AK132" s="1296">
        <f t="shared" si="174"/>
        <v>0</v>
      </c>
      <c r="AL132" s="1295">
        <f t="shared" si="174"/>
        <v>0.25</v>
      </c>
      <c r="AM132" s="1296">
        <f t="shared" si="174"/>
        <v>0</v>
      </c>
      <c r="AN132" s="1295">
        <f t="shared" si="174"/>
        <v>0.25</v>
      </c>
      <c r="AO132" s="1296">
        <f t="shared" si="174"/>
        <v>0</v>
      </c>
      <c r="AP132" s="1295">
        <f t="shared" si="174"/>
        <v>0.25</v>
      </c>
      <c r="AQ132" s="1296">
        <f>SUM(AO132)</f>
        <v>0</v>
      </c>
      <c r="AR132" s="1293">
        <f>SUM('한양도성타임머신 WBS'!$AM$131,'한양도성타임머신 WBS'!$BA$131)/SUM('한양도성타임머신 WBS'!$AM$131,'한양도성타임머신 WBS'!$BA$131,'한양도성타임머신 WBS'!$BO$131,'한양도성타임머신 WBS'!$BQ$131)</f>
        <v>0.5</v>
      </c>
      <c r="AS132" s="1294">
        <f>SUM('한양도성타임머신 WBS'!$AN$131,'한양도성타임머신 WBS'!$BB$131)/SUM('한양도성타임머신 WBS'!$AM$131,'한양도성타임머신 WBS'!$BA$131,'한양도성타임머신 WBS'!$BO$131,'한양도성타임머신 WBS'!$BQ$131)</f>
        <v>0</v>
      </c>
      <c r="AT132" s="1295">
        <f>SUM(AR132)</f>
        <v>0.5</v>
      </c>
      <c r="AU132" s="1296">
        <f>SUM(AS132)</f>
        <v>0</v>
      </c>
      <c r="AV132" s="1295">
        <f t="shared" ref="AV132:BE132" si="175">SUM(AT132)</f>
        <v>0.5</v>
      </c>
      <c r="AW132" s="1296">
        <f t="shared" si="175"/>
        <v>0</v>
      </c>
      <c r="AX132" s="1295">
        <f t="shared" si="175"/>
        <v>0.5</v>
      </c>
      <c r="AY132" s="1296">
        <f t="shared" si="175"/>
        <v>0</v>
      </c>
      <c r="AZ132" s="1295">
        <f t="shared" si="175"/>
        <v>0.5</v>
      </c>
      <c r="BA132" s="1296">
        <f t="shared" si="175"/>
        <v>0</v>
      </c>
      <c r="BB132" s="1295">
        <f t="shared" si="175"/>
        <v>0.5</v>
      </c>
      <c r="BC132" s="1296">
        <f t="shared" si="175"/>
        <v>0</v>
      </c>
      <c r="BD132" s="1295">
        <f t="shared" si="175"/>
        <v>0.5</v>
      </c>
      <c r="BE132" s="1296">
        <f t="shared" si="175"/>
        <v>0</v>
      </c>
      <c r="BF132" s="1295">
        <f>SUM(BD132)</f>
        <v>0.5</v>
      </c>
      <c r="BG132" s="1296">
        <f t="shared" ref="BG132" si="176">SUM(BE132)</f>
        <v>0</v>
      </c>
      <c r="BH132" s="1293">
        <f>SUM('한양도성타임머신 WBS'!$AO$131,'한양도성타임머신 WBS'!$BA$131,'한양도성타임머신 WBS'!$BQ$131)/SUM('한양도성타임머신 WBS'!$AO$131,'한양도성타임머신 WBS'!$BA$131,'한양도성타임머신 WBS'!$BQ$131,'한양도성타임머신 WBS'!$BS$131)</f>
        <v>0.75</v>
      </c>
      <c r="BI132" s="1294">
        <f>SUM('한양도성타임머신 WBS'!$AP$131,'한양도성타임머신 WBS'!$BB$131,'한양도성타임머신 WBS'!$BR$131)/SUM('한양도성타임머신 WBS'!$AO$131,'한양도성타임머신 WBS'!$BA$131,'한양도성타임머신 WBS'!$BQ$131,'한양도성타임머신 WBS'!$BS$131)</f>
        <v>0</v>
      </c>
      <c r="BJ132" s="1293">
        <f>SUM('한양도성타임머신 WBS'!$AO$131,'한양도성타임머신 WBS'!$BA$131,'한양도성타임머신 WBS'!$BQ$131,'한양도성타임머신 WBS'!$BS$131)/SUM('한양도성타임머신 WBS'!$AO$131,'한양도성타임머신 WBS'!$BA$131,'한양도성타임머신 WBS'!$BQ$131,'한양도성타임머신 WBS'!$BS$131)</f>
        <v>1</v>
      </c>
      <c r="BK132" s="1294">
        <f>SUM('한양도성타임머신 WBS'!$AP$131,'한양도성타임머신 WBS'!$BB$131,'한양도성타임머신 WBS'!$BR$131,'한양도성타임머신 WBS'!$BT$131)/SUM('한양도성타임머신 WBS'!$AO$131,'한양도성타임머신 WBS'!$BA$131,'한양도성타임머신 WBS'!$BQ$131,'한양도성타임머신 WBS'!$BS$131)</f>
        <v>0</v>
      </c>
      <c r="BL132" s="1291"/>
      <c r="BM132" s="1292"/>
      <c r="BN132" s="1291"/>
      <c r="BO132" s="1292"/>
    </row>
    <row r="133" spans="1:67" ht="22" customHeight="1" x14ac:dyDescent="0.25">
      <c r="A133" s="1374" t="s">
        <v>216</v>
      </c>
      <c r="B133" s="1375"/>
      <c r="C133" s="1375"/>
      <c r="D133" s="1375"/>
      <c r="E133" s="1375"/>
      <c r="F133" s="1376">
        <f>SUM(F134,F137)/2</f>
        <v>0</v>
      </c>
      <c r="G133" s="1249">
        <f>SUM(G134,G137)/2</f>
        <v>0</v>
      </c>
      <c r="H133" s="1376">
        <f t="shared" ref="H133:BE133" si="177">SUM(H134,H137)/2</f>
        <v>0</v>
      </c>
      <c r="I133" s="1249">
        <f t="shared" si="177"/>
        <v>0</v>
      </c>
      <c r="J133" s="1376">
        <f t="shared" si="177"/>
        <v>0</v>
      </c>
      <c r="K133" s="1249">
        <f t="shared" si="177"/>
        <v>0</v>
      </c>
      <c r="L133" s="1376">
        <f t="shared" si="177"/>
        <v>0</v>
      </c>
      <c r="M133" s="1249">
        <f t="shared" si="177"/>
        <v>0</v>
      </c>
      <c r="N133" s="1376">
        <f t="shared" si="177"/>
        <v>0</v>
      </c>
      <c r="O133" s="1249">
        <f t="shared" si="177"/>
        <v>0</v>
      </c>
      <c r="P133" s="1376">
        <f t="shared" si="177"/>
        <v>0</v>
      </c>
      <c r="Q133" s="1249">
        <f t="shared" si="177"/>
        <v>0</v>
      </c>
      <c r="R133" s="1376">
        <f t="shared" si="177"/>
        <v>0</v>
      </c>
      <c r="S133" s="1249">
        <f t="shared" si="177"/>
        <v>0</v>
      </c>
      <c r="T133" s="1376">
        <f t="shared" si="177"/>
        <v>0</v>
      </c>
      <c r="U133" s="1249">
        <f t="shared" si="177"/>
        <v>0</v>
      </c>
      <c r="V133" s="1376">
        <f t="shared" si="177"/>
        <v>0</v>
      </c>
      <c r="W133" s="1249">
        <f t="shared" si="177"/>
        <v>0</v>
      </c>
      <c r="X133" s="1376">
        <f t="shared" si="177"/>
        <v>0</v>
      </c>
      <c r="Y133" s="1249">
        <f t="shared" si="177"/>
        <v>0</v>
      </c>
      <c r="Z133" s="1376">
        <f t="shared" si="177"/>
        <v>0</v>
      </c>
      <c r="AA133" s="1249">
        <f t="shared" si="177"/>
        <v>0</v>
      </c>
      <c r="AB133" s="1376">
        <f t="shared" si="177"/>
        <v>0</v>
      </c>
      <c r="AC133" s="1249">
        <f t="shared" si="177"/>
        <v>0</v>
      </c>
      <c r="AD133" s="1376">
        <f t="shared" si="177"/>
        <v>0</v>
      </c>
      <c r="AE133" s="1249">
        <f t="shared" si="177"/>
        <v>0</v>
      </c>
      <c r="AF133" s="1376">
        <f t="shared" si="177"/>
        <v>6.25E-2</v>
      </c>
      <c r="AG133" s="1249">
        <f t="shared" si="177"/>
        <v>0</v>
      </c>
      <c r="AH133" s="1376">
        <f t="shared" si="177"/>
        <v>0.125</v>
      </c>
      <c r="AI133" s="1249">
        <f t="shared" si="177"/>
        <v>0</v>
      </c>
      <c r="AJ133" s="1376">
        <f t="shared" si="177"/>
        <v>0.1875</v>
      </c>
      <c r="AK133" s="1249">
        <f t="shared" si="177"/>
        <v>0</v>
      </c>
      <c r="AL133" s="1376">
        <f t="shared" si="177"/>
        <v>0.25</v>
      </c>
      <c r="AM133" s="1249">
        <f t="shared" si="177"/>
        <v>0</v>
      </c>
      <c r="AN133" s="1376">
        <f t="shared" si="177"/>
        <v>0.25</v>
      </c>
      <c r="AO133" s="1249">
        <f t="shared" si="177"/>
        <v>0</v>
      </c>
      <c r="AP133" s="1376">
        <f t="shared" si="177"/>
        <v>0.28750000000000003</v>
      </c>
      <c r="AQ133" s="1249">
        <f t="shared" si="177"/>
        <v>0</v>
      </c>
      <c r="AR133" s="1376">
        <f t="shared" si="177"/>
        <v>0.36249999999999999</v>
      </c>
      <c r="AS133" s="1249">
        <f t="shared" si="177"/>
        <v>0</v>
      </c>
      <c r="AT133" s="1376">
        <f t="shared" si="177"/>
        <v>0.4375</v>
      </c>
      <c r="AU133" s="1249">
        <f t="shared" si="177"/>
        <v>0</v>
      </c>
      <c r="AV133" s="1376">
        <f t="shared" si="177"/>
        <v>0.58750000000000002</v>
      </c>
      <c r="AW133" s="1249">
        <f t="shared" si="177"/>
        <v>0</v>
      </c>
      <c r="AX133" s="1376">
        <f t="shared" si="177"/>
        <v>0.73750000000000004</v>
      </c>
      <c r="AY133" s="1249">
        <f t="shared" si="177"/>
        <v>0</v>
      </c>
      <c r="AZ133" s="1376">
        <f t="shared" si="177"/>
        <v>0.8125</v>
      </c>
      <c r="BA133" s="1249">
        <f t="shared" si="177"/>
        <v>0</v>
      </c>
      <c r="BB133" s="1376">
        <f t="shared" si="177"/>
        <v>0.88749999999999996</v>
      </c>
      <c r="BC133" s="1249">
        <f t="shared" si="177"/>
        <v>0</v>
      </c>
      <c r="BD133" s="1376">
        <f t="shared" si="177"/>
        <v>0.96249999999999991</v>
      </c>
      <c r="BE133" s="1249">
        <f t="shared" si="177"/>
        <v>0</v>
      </c>
      <c r="BF133" s="1376">
        <f>SUM(BF134,BF137)/2</f>
        <v>1</v>
      </c>
      <c r="BG133" s="1249">
        <f t="shared" ref="BG133" si="178">SUM(BG134,BG137)/2</f>
        <v>0</v>
      </c>
      <c r="BH133" s="1376">
        <f>SUM(BH134,BH137)/2</f>
        <v>1</v>
      </c>
      <c r="BI133" s="1249">
        <f>SUM(BI134,BI137)/2</f>
        <v>0</v>
      </c>
      <c r="BJ133" s="1376">
        <f t="shared" ref="BJ133:BO133" si="179">SUM(BJ134,BJ137)/2</f>
        <v>1</v>
      </c>
      <c r="BK133" s="1249">
        <f t="shared" si="179"/>
        <v>0</v>
      </c>
      <c r="BL133" s="1376">
        <f t="shared" si="179"/>
        <v>0</v>
      </c>
      <c r="BM133" s="1249">
        <f t="shared" si="179"/>
        <v>0</v>
      </c>
      <c r="BN133" s="1376">
        <f t="shared" si="179"/>
        <v>0</v>
      </c>
      <c r="BO133" s="1249">
        <f t="shared" si="179"/>
        <v>0</v>
      </c>
    </row>
    <row r="134" spans="1:67" ht="22" customHeight="1" x14ac:dyDescent="0.25">
      <c r="A134" s="1377"/>
      <c r="B134" s="1378" t="s">
        <v>217</v>
      </c>
      <c r="C134" s="1378" t="s">
        <v>44</v>
      </c>
      <c r="D134" s="1378"/>
      <c r="E134" s="1378"/>
      <c r="F134" s="1379">
        <f>SUM(F135:F136)/2</f>
        <v>0</v>
      </c>
      <c r="G134" s="1380">
        <f>SUM(G135:G136)/2</f>
        <v>0</v>
      </c>
      <c r="H134" s="1379">
        <f t="shared" ref="H134:BE134" si="180">SUM(H135:H136)/2</f>
        <v>0</v>
      </c>
      <c r="I134" s="1380">
        <f t="shared" si="180"/>
        <v>0</v>
      </c>
      <c r="J134" s="1379">
        <f t="shared" si="180"/>
        <v>0</v>
      </c>
      <c r="K134" s="1380">
        <f t="shared" si="180"/>
        <v>0</v>
      </c>
      <c r="L134" s="1379">
        <f t="shared" si="180"/>
        <v>0</v>
      </c>
      <c r="M134" s="1380">
        <f t="shared" si="180"/>
        <v>0</v>
      </c>
      <c r="N134" s="1379">
        <f t="shared" si="180"/>
        <v>0</v>
      </c>
      <c r="O134" s="1380">
        <f t="shared" si="180"/>
        <v>0</v>
      </c>
      <c r="P134" s="1379">
        <f t="shared" si="180"/>
        <v>0</v>
      </c>
      <c r="Q134" s="1380">
        <f t="shared" si="180"/>
        <v>0</v>
      </c>
      <c r="R134" s="1379">
        <f t="shared" si="180"/>
        <v>0</v>
      </c>
      <c r="S134" s="1380">
        <f t="shared" si="180"/>
        <v>0</v>
      </c>
      <c r="T134" s="1379">
        <f t="shared" si="180"/>
        <v>0</v>
      </c>
      <c r="U134" s="1380">
        <f t="shared" si="180"/>
        <v>0</v>
      </c>
      <c r="V134" s="1379">
        <f t="shared" si="180"/>
        <v>0</v>
      </c>
      <c r="W134" s="1380">
        <f t="shared" si="180"/>
        <v>0</v>
      </c>
      <c r="X134" s="1379">
        <f t="shared" si="180"/>
        <v>0</v>
      </c>
      <c r="Y134" s="1380">
        <f t="shared" si="180"/>
        <v>0</v>
      </c>
      <c r="Z134" s="1379">
        <f t="shared" si="180"/>
        <v>0</v>
      </c>
      <c r="AA134" s="1380">
        <f t="shared" si="180"/>
        <v>0</v>
      </c>
      <c r="AB134" s="1379">
        <f t="shared" si="180"/>
        <v>0</v>
      </c>
      <c r="AC134" s="1380">
        <f t="shared" si="180"/>
        <v>0</v>
      </c>
      <c r="AD134" s="1379">
        <f t="shared" si="180"/>
        <v>0</v>
      </c>
      <c r="AE134" s="1380">
        <f t="shared" si="180"/>
        <v>0</v>
      </c>
      <c r="AF134" s="1379">
        <f t="shared" si="180"/>
        <v>0.125</v>
      </c>
      <c r="AG134" s="1380">
        <f t="shared" si="180"/>
        <v>0</v>
      </c>
      <c r="AH134" s="1379">
        <f t="shared" si="180"/>
        <v>0.25</v>
      </c>
      <c r="AI134" s="1380">
        <f t="shared" si="180"/>
        <v>0</v>
      </c>
      <c r="AJ134" s="1379">
        <f t="shared" si="180"/>
        <v>0.375</v>
      </c>
      <c r="AK134" s="1380">
        <f t="shared" si="180"/>
        <v>0</v>
      </c>
      <c r="AL134" s="1379">
        <f t="shared" si="180"/>
        <v>0.5</v>
      </c>
      <c r="AM134" s="1380">
        <f t="shared" si="180"/>
        <v>0</v>
      </c>
      <c r="AN134" s="1379">
        <f t="shared" si="180"/>
        <v>0.5</v>
      </c>
      <c r="AO134" s="1380">
        <f t="shared" si="180"/>
        <v>0</v>
      </c>
      <c r="AP134" s="1379">
        <f t="shared" si="180"/>
        <v>0.52500000000000002</v>
      </c>
      <c r="AQ134" s="1380">
        <f t="shared" si="180"/>
        <v>0</v>
      </c>
      <c r="AR134" s="1379">
        <f t="shared" si="180"/>
        <v>0.57499999999999996</v>
      </c>
      <c r="AS134" s="1380">
        <f t="shared" si="180"/>
        <v>0</v>
      </c>
      <c r="AT134" s="1379">
        <f t="shared" si="180"/>
        <v>0.625</v>
      </c>
      <c r="AU134" s="1380">
        <f t="shared" si="180"/>
        <v>0</v>
      </c>
      <c r="AV134" s="1379">
        <f t="shared" si="180"/>
        <v>0.72499999999999998</v>
      </c>
      <c r="AW134" s="1380">
        <f t="shared" si="180"/>
        <v>0</v>
      </c>
      <c r="AX134" s="1379">
        <f t="shared" si="180"/>
        <v>0.82499999999999996</v>
      </c>
      <c r="AY134" s="1380">
        <f t="shared" si="180"/>
        <v>0</v>
      </c>
      <c r="AZ134" s="1379">
        <f t="shared" si="180"/>
        <v>0.875</v>
      </c>
      <c r="BA134" s="1380">
        <f t="shared" si="180"/>
        <v>0</v>
      </c>
      <c r="BB134" s="1379">
        <f t="shared" si="180"/>
        <v>0.92500000000000004</v>
      </c>
      <c r="BC134" s="1380">
        <f t="shared" si="180"/>
        <v>0</v>
      </c>
      <c r="BD134" s="1379">
        <f t="shared" si="180"/>
        <v>0.97499999999999998</v>
      </c>
      <c r="BE134" s="1380">
        <f t="shared" si="180"/>
        <v>0</v>
      </c>
      <c r="BF134" s="1379">
        <f>SUM(BF135:BF136)/2</f>
        <v>1</v>
      </c>
      <c r="BG134" s="1380">
        <f t="shared" ref="BG134:BH134" si="181">SUM(BG135:BG136)/2</f>
        <v>0</v>
      </c>
      <c r="BH134" s="1379">
        <f t="shared" si="181"/>
        <v>1</v>
      </c>
      <c r="BI134" s="1380">
        <f>SUM(BI135:BI136)/2</f>
        <v>0</v>
      </c>
      <c r="BJ134" s="1379">
        <f t="shared" ref="BJ134:BO134" si="182">SUM(BJ135:BJ136)/2</f>
        <v>1</v>
      </c>
      <c r="BK134" s="1380">
        <f t="shared" si="182"/>
        <v>0</v>
      </c>
      <c r="BL134" s="1379">
        <f t="shared" si="182"/>
        <v>0</v>
      </c>
      <c r="BM134" s="1380">
        <f t="shared" si="182"/>
        <v>0</v>
      </c>
      <c r="BN134" s="1379">
        <f t="shared" si="182"/>
        <v>0</v>
      </c>
      <c r="BO134" s="1380">
        <f t="shared" si="182"/>
        <v>0</v>
      </c>
    </row>
    <row r="135" spans="1:67" ht="22" customHeight="1" x14ac:dyDescent="0.25">
      <c r="A135" s="1381"/>
      <c r="B135" s="1334"/>
      <c r="C135" s="1334" t="s">
        <v>218</v>
      </c>
      <c r="D135" s="1334"/>
      <c r="E135" s="1334"/>
      <c r="F135" s="1318"/>
      <c r="G135" s="1258"/>
      <c r="H135" s="1318"/>
      <c r="I135" s="1258"/>
      <c r="J135" s="1318"/>
      <c r="K135" s="1258"/>
      <c r="L135" s="1318"/>
      <c r="M135" s="1258"/>
      <c r="N135" s="1318"/>
      <c r="O135" s="1258"/>
      <c r="P135" s="1318"/>
      <c r="Q135" s="1258"/>
      <c r="R135" s="1318"/>
      <c r="S135" s="1258"/>
      <c r="T135" s="1318"/>
      <c r="U135" s="1258"/>
      <c r="V135" s="1318"/>
      <c r="W135" s="1258"/>
      <c r="X135" s="1318"/>
      <c r="Y135" s="1258"/>
      <c r="Z135" s="1318"/>
      <c r="AA135" s="1258"/>
      <c r="AB135" s="1318"/>
      <c r="AC135" s="1258"/>
      <c r="AD135" s="1318"/>
      <c r="AE135" s="1258"/>
      <c r="AF135" s="1319">
        <f>SUM('한양도성타임머신 WBS'!$AO$134)/SUM('한양도성타임머신 WBS'!$AO$134,'한양도성타임머신 WBS'!$AQ$134,'한양도성타임머신 WBS'!$AS$134,'한양도성타임머신 WBS'!$AU$134)</f>
        <v>0.25</v>
      </c>
      <c r="AG135" s="1260">
        <f>SUM('한양도성타임머신 WBS'!$AP$134)/SUM('한양도성타임머신 WBS'!$AO$134,'한양도성타임머신 WBS'!$AQ$134,'한양도성타임머신 WBS'!$AS$134,'한양도성타임머신 WBS'!$AU$134)</f>
        <v>0</v>
      </c>
      <c r="AH135" s="1319">
        <f>SUM('한양도성타임머신 WBS'!$AO$134,'한양도성타임머신 WBS'!$AQ$134)/SUM('한양도성타임머신 WBS'!$AO$134,'한양도성타임머신 WBS'!$AQ$134,'한양도성타임머신 WBS'!$AS$134,'한양도성타임머신 WBS'!$AU$134)</f>
        <v>0.5</v>
      </c>
      <c r="AI135" s="1260">
        <f>SUM('한양도성타임머신 WBS'!$AP$134,'한양도성타임머신 WBS'!$AR$134)/SUM('한양도성타임머신 WBS'!$AO$134,'한양도성타임머신 WBS'!$AQ$134,'한양도성타임머신 WBS'!$AS$134,'한양도성타임머신 WBS'!$AU$134)</f>
        <v>0</v>
      </c>
      <c r="AJ135" s="1319">
        <f>SUM('한양도성타임머신 WBS'!$AO$134,'한양도성타임머신 WBS'!$AQ$134,'한양도성타임머신 WBS'!$AS$134)/SUM('한양도성타임머신 WBS'!$AO$134,'한양도성타임머신 WBS'!$AQ$134,'한양도성타임머신 WBS'!$AS$134,'한양도성타임머신 WBS'!$AU$134)</f>
        <v>0.75</v>
      </c>
      <c r="AK135" s="1260">
        <f>SUM('한양도성타임머신 WBS'!$AP$134,'한양도성타임머신 WBS'!$AR$134,'한양도성타임머신 WBS'!$AT$134)/SUM('한양도성타임머신 WBS'!$AO$134,'한양도성타임머신 WBS'!$AQ$134,'한양도성타임머신 WBS'!$AS$134,'한양도성타임머신 WBS'!$AU$134)</f>
        <v>0</v>
      </c>
      <c r="AL135" s="1319">
        <f>SUM('한양도성타임머신 WBS'!$AO$134,'한양도성타임머신 WBS'!$AQ$134,'한양도성타임머신 WBS'!$AS$134,'한양도성타임머신 WBS'!$AU$134)/SUM('한양도성타임머신 WBS'!$AO$134,'한양도성타임머신 WBS'!$AQ$134,'한양도성타임머신 WBS'!$AS$134,'한양도성타임머신 WBS'!$AU$134)</f>
        <v>1</v>
      </c>
      <c r="AM135" s="1260">
        <f>SUM('한양도성타임머신 WBS'!$AP$134,'한양도성타임머신 WBS'!$AR$134,'한양도성타임머신 WBS'!$AT$134,'한양도성타임머신 WBS'!$AV$134)/SUM('한양도성타임머신 WBS'!$AO$134,'한양도성타임머신 WBS'!$AQ$134,'한양도성타임머신 WBS'!$AS$134,'한양도성타임머신 WBS'!$AU$134)</f>
        <v>0</v>
      </c>
      <c r="AN135" s="1261">
        <f>SUM(AL135)</f>
        <v>1</v>
      </c>
      <c r="AO135" s="1262">
        <f>SUM(AM135)</f>
        <v>0</v>
      </c>
      <c r="AP135" s="1261">
        <f t="shared" ref="AP135:BE135" si="183">SUM(AN135)</f>
        <v>1</v>
      </c>
      <c r="AQ135" s="1262">
        <f t="shared" si="183"/>
        <v>0</v>
      </c>
      <c r="AR135" s="1261">
        <f t="shared" si="183"/>
        <v>1</v>
      </c>
      <c r="AS135" s="1262">
        <f t="shared" si="183"/>
        <v>0</v>
      </c>
      <c r="AT135" s="1261">
        <f t="shared" si="183"/>
        <v>1</v>
      </c>
      <c r="AU135" s="1262">
        <f t="shared" si="183"/>
        <v>0</v>
      </c>
      <c r="AV135" s="1261">
        <f t="shared" si="183"/>
        <v>1</v>
      </c>
      <c r="AW135" s="1262">
        <f t="shared" si="183"/>
        <v>0</v>
      </c>
      <c r="AX135" s="1261">
        <f t="shared" si="183"/>
        <v>1</v>
      </c>
      <c r="AY135" s="1262">
        <f t="shared" si="183"/>
        <v>0</v>
      </c>
      <c r="AZ135" s="1261">
        <f t="shared" si="183"/>
        <v>1</v>
      </c>
      <c r="BA135" s="1262">
        <f t="shared" si="183"/>
        <v>0</v>
      </c>
      <c r="BB135" s="1261">
        <f t="shared" si="183"/>
        <v>1</v>
      </c>
      <c r="BC135" s="1262">
        <f t="shared" si="183"/>
        <v>0</v>
      </c>
      <c r="BD135" s="1261">
        <f t="shared" si="183"/>
        <v>1</v>
      </c>
      <c r="BE135" s="1262">
        <f t="shared" si="183"/>
        <v>0</v>
      </c>
      <c r="BF135" s="1261">
        <f t="shared" ref="BF135:BJ137" si="184">SUM(BD135)</f>
        <v>1</v>
      </c>
      <c r="BG135" s="1262">
        <f t="shared" si="184"/>
        <v>0</v>
      </c>
      <c r="BH135" s="1261">
        <f t="shared" si="184"/>
        <v>1</v>
      </c>
      <c r="BI135" s="1262">
        <f t="shared" si="184"/>
        <v>0</v>
      </c>
      <c r="BJ135" s="1261">
        <f>SUM(BH135)</f>
        <v>1</v>
      </c>
      <c r="BK135" s="1262">
        <f t="shared" ref="BK135:BK137" si="185">SUM(BI135)</f>
        <v>0</v>
      </c>
      <c r="BL135" s="1318"/>
      <c r="BM135" s="1258"/>
      <c r="BN135" s="1318"/>
      <c r="BO135" s="1258"/>
    </row>
    <row r="136" spans="1:67" ht="22" customHeight="1" x14ac:dyDescent="0.25">
      <c r="A136" s="1381"/>
      <c r="B136" s="1334"/>
      <c r="C136" s="1382" t="s">
        <v>219</v>
      </c>
      <c r="D136" s="1382"/>
      <c r="E136" s="1334"/>
      <c r="F136" s="1318"/>
      <c r="G136" s="1258"/>
      <c r="H136" s="1318"/>
      <c r="I136" s="1258"/>
      <c r="J136" s="1318"/>
      <c r="K136" s="1258"/>
      <c r="L136" s="1318"/>
      <c r="M136" s="1258"/>
      <c r="N136" s="1318"/>
      <c r="O136" s="1258"/>
      <c r="P136" s="1318"/>
      <c r="Q136" s="1258"/>
      <c r="R136" s="1318"/>
      <c r="S136" s="1258"/>
      <c r="T136" s="1318"/>
      <c r="U136" s="1258"/>
      <c r="V136" s="1318"/>
      <c r="W136" s="1258"/>
      <c r="X136" s="1318"/>
      <c r="Y136" s="1258"/>
      <c r="Z136" s="1318"/>
      <c r="AA136" s="1258"/>
      <c r="AB136" s="1318"/>
      <c r="AC136" s="1258"/>
      <c r="AD136" s="1318"/>
      <c r="AE136" s="1258"/>
      <c r="AF136" s="1318"/>
      <c r="AG136" s="1258"/>
      <c r="AH136" s="1318"/>
      <c r="AI136" s="1258"/>
      <c r="AJ136" s="1318"/>
      <c r="AK136" s="1258"/>
      <c r="AL136" s="1318"/>
      <c r="AM136" s="1258"/>
      <c r="AN136" s="1318"/>
      <c r="AO136" s="1258"/>
      <c r="AP136" s="1319">
        <f>SUM('한양도성타임머신 WBS'!$AY$135)/SUM('한양도성타임머신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0.05</v>
      </c>
      <c r="AQ136" s="1260">
        <f>SUM('한양도성타임머신 WBS'!$AZ$135)/SUM('한양도성타임머신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</v>
      </c>
      <c r="AR136" s="1319">
        <f>SUM('한양도성타임머신 WBS'!$AY$135,'한양도성타임머신 WBS'!$BA$135)/SUM('한양도성타임머신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0.15000000000000002</v>
      </c>
      <c r="AS136" s="1260">
        <f>SUM('한양도성타임머신 WBS'!$AZ$135,'한양도성타임머신 WBS'!$BB$135)/SUM('한양도성타임머신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</v>
      </c>
      <c r="AT136" s="1319">
        <f>SUM('한양도성타임머신 WBS'!$AY$135,'한양도성타임머신 WBS'!$BA$135,'한양도성타임머신 WBS'!$BC$135)/SUM('한양도성타임머신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0.25</v>
      </c>
      <c r="AU136" s="1260">
        <f>SUM('한양도성타임머신 WBS'!$AZ$135,'한양도성타임머신 WBS'!$BB$135,'한양도성타임머신 WBS'!$BD$135)/SUM('한양도성타임머신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</v>
      </c>
      <c r="AV136" s="1319">
        <f>SUM('한양도성타임머신 WBS'!$AY$135,'한양도성타임머신 WBS'!$BA$135,'한양도성타임머신 WBS'!$BC$135,'한양도성타임머신 WBS'!$BE$135)/SUM('한양도성타임머신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0.45</v>
      </c>
      <c r="AW136" s="1260">
        <f>SUM('한양도성타임머신 WBS'!$AZ$135,'한양도성타임머신 WBS'!$BB$135,'한양도성타임머신 WBS'!$BD$135,'한양도성타임머신 WBS'!$BF$135)/SUM('한양도성타임머신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</v>
      </c>
      <c r="AX136" s="1319">
        <f>SUM('한양도성타임머신 WBS'!$AY$135,'한양도성타임머신 WBS'!$BA$135,'한양도성타임머신 WBS'!$BC$135,'한양도성타임머신 WBS'!$BE$135,'한양도성타임머신 WBS'!$BG$135)/SUM('한양도성타임머신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0.65</v>
      </c>
      <c r="AY136" s="1260">
        <f>SUM('한양도성타임머신 WBS'!$AZ$135,'한양도성타임머신 WBS'!$BB$135,'한양도성타임머신 WBS'!$BD$135,'한양도성타임머신 WBS'!$BF$135,'한양도성타임머신 WBS'!$BH$135)/SUM('한양도성타임머신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</v>
      </c>
      <c r="AZ136" s="1319">
        <f>SUM('한양도성타임머신 WBS'!$AY$135,'한양도성타임머신 WBS'!$BA$135,'한양도성타임머신 WBS'!$BC$135,'한양도성타임머신 WBS'!$BE$135,'한양도성타임머신 WBS'!$BG$135,'한양도성타임머신 WBS'!$BI$135)/SUM('한양도성타임머신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0.75</v>
      </c>
      <c r="BA136" s="1260">
        <f>SUM('한양도성타임머신 WBS'!$AZ$135,'한양도성타임머신 WBS'!$BB$135,'한양도성타임머신 WBS'!$BD$135,'한양도성타임머신 WBS'!$BF$135,'한양도성타임머신 WBS'!$BH$135,'한양도성타임머신 WBS'!$BJ$135)/SUM('한양도성타임머신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</v>
      </c>
      <c r="BB136" s="1319">
        <f>SUM('한양도성타임머신 WBS'!$AY$135,'한양도성타임머신 WBS'!$BA$135,'한양도성타임머신 WBS'!$BC$135,'한양도성타임머신 WBS'!$BE$135,'한양도성타임머신 WBS'!$BG$135,'한양도성타임머신 WBS'!$BI$135,'한양도성타임머신 WBS'!$BK$135)/SUM('한양도성타임머신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0.85</v>
      </c>
      <c r="BC136" s="1260">
        <f>SUM('한양도성타임머신 WBS'!$AZ$135,'한양도성타임머신 WBS'!$BB$135,'한양도성타임머신 WBS'!$BD$135,'한양도성타임머신 WBS'!$BF$135,'한양도성타임머신 WBS'!$BH$135,'한양도성타임머신 WBS'!$BJ$135,'한양도성타임머신 WBS'!$BL$135)/SUM('한양도성타임머신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</v>
      </c>
      <c r="BD136" s="1319">
        <f>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0.95</v>
      </c>
      <c r="BE136" s="1260">
        <f>SUM('한양도성타임머신 WBS'!$AZ$135,'한양도성타임머신 WBS'!$BB$135,'한양도성타임머신 WBS'!$BD$135,'한양도성타임머신 WBS'!$BF$135,'한양도성타임머신 WBS'!$BH$135,'한양도성타임머신 WBS'!$BJ$135,'한양도성타임머신 WBS'!$BL$135,'한양도성타임머신 WBS'!$BN$135)/SUM('한양도성타임머신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</v>
      </c>
      <c r="BF136" s="1319">
        <f>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1</v>
      </c>
      <c r="BG136" s="1260">
        <f>SUM('한양도성타임머신 WBS'!$AZ$135,'한양도성타임머신 WBS'!$BB$135,'한양도성타임머신 WBS'!$BD$135,'한양도성타임머신 WBS'!$BF$135,'한양도성타임머신 WBS'!$BH$135,'한양도성타임머신 WBS'!$BJ$135,'한양도성타임머신 WBS'!$BL$135,'한양도성타임머신 WBS'!$BN$135,'한양도성타임머신 WBS'!$BP$135)/SUM('한양도성타임머신 WBS'!$AY$135,'한양도성타임머신 WBS'!$BA$135,'한양도성타임머신 WBS'!$BC$135,'한양도성타임머신 WBS'!$BE$135,'한양도성타임머신 WBS'!$BG$135,'한양도성타임머신 WBS'!$BI$135,'한양도성타임머신 WBS'!$BK$135,'한양도성타임머신 WBS'!$BM$135,'한양도성타임머신 WBS'!$BO$135)</f>
        <v>0</v>
      </c>
      <c r="BH136" s="1261">
        <f t="shared" si="184"/>
        <v>1</v>
      </c>
      <c r="BI136" s="1262">
        <f t="shared" si="184"/>
        <v>0</v>
      </c>
      <c r="BJ136" s="1261">
        <f t="shared" si="184"/>
        <v>1</v>
      </c>
      <c r="BK136" s="1262">
        <f t="shared" si="185"/>
        <v>0</v>
      </c>
      <c r="BL136" s="1318"/>
      <c r="BM136" s="1258"/>
      <c r="BN136" s="1318"/>
      <c r="BO136" s="1258"/>
    </row>
    <row r="137" spans="1:67" ht="22" customHeight="1" thickBot="1" x14ac:dyDescent="0.3">
      <c r="A137" s="1383"/>
      <c r="B137" s="1384" t="s">
        <v>220</v>
      </c>
      <c r="C137" s="1384" t="s">
        <v>45</v>
      </c>
      <c r="D137" s="1384"/>
      <c r="E137" s="1384"/>
      <c r="F137" s="1385"/>
      <c r="G137" s="1386"/>
      <c r="H137" s="1385"/>
      <c r="I137" s="1386"/>
      <c r="J137" s="1385"/>
      <c r="K137" s="1386"/>
      <c r="L137" s="1385"/>
      <c r="M137" s="1386"/>
      <c r="N137" s="1385"/>
      <c r="O137" s="1386"/>
      <c r="P137" s="1385"/>
      <c r="Q137" s="1386"/>
      <c r="R137" s="1385"/>
      <c r="S137" s="1386"/>
      <c r="T137" s="1385"/>
      <c r="U137" s="1386"/>
      <c r="V137" s="1385"/>
      <c r="W137" s="1386"/>
      <c r="X137" s="1385"/>
      <c r="Y137" s="1386"/>
      <c r="Z137" s="1385"/>
      <c r="AA137" s="1386"/>
      <c r="AB137" s="1385"/>
      <c r="AC137" s="1386"/>
      <c r="AD137" s="1385"/>
      <c r="AE137" s="1386"/>
      <c r="AF137" s="1385"/>
      <c r="AG137" s="1386"/>
      <c r="AH137" s="1385"/>
      <c r="AI137" s="1386"/>
      <c r="AJ137" s="1385"/>
      <c r="AK137" s="1386"/>
      <c r="AL137" s="1385"/>
      <c r="AM137" s="1386"/>
      <c r="AN137" s="1385"/>
      <c r="AO137" s="1386"/>
      <c r="AP137" s="1385">
        <f>SUM('한양도성타임머신 WBS'!$AY$136)/SUM('한양도성타임머신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0.05</v>
      </c>
      <c r="AQ137" s="1386">
        <f>SUM('한양도성타임머신 WBS'!$AZ$136)/SUM('한양도성타임머신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</v>
      </c>
      <c r="AR137" s="1385">
        <f>SUM('한양도성타임머신 WBS'!$AY$136,'한양도성타임머신 WBS'!$BA$136)/SUM('한양도성타임머신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0.15000000000000002</v>
      </c>
      <c r="AS137" s="1386">
        <f>SUM('한양도성타임머신 WBS'!$AZ$136,'한양도성타임머신 WBS'!$BB$136)/SUM('한양도성타임머신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</v>
      </c>
      <c r="AT137" s="1385">
        <f>SUM('한양도성타임머신 WBS'!$AY$136,'한양도성타임머신 WBS'!$BA$136,'한양도성타임머신 WBS'!$BC$136)/SUM('한양도성타임머신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0.25</v>
      </c>
      <c r="AU137" s="1386">
        <f>SUM('한양도성타임머신 WBS'!$AZ$136,'한양도성타임머신 WBS'!$BB$136,'한양도성타임머신 WBS'!$BD$136)/SUM('한양도성타임머신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</v>
      </c>
      <c r="AV137" s="1385">
        <f>SUM('한양도성타임머신 WBS'!$AY$136,'한양도성타임머신 WBS'!$BA$136,'한양도성타임머신 WBS'!$BC$136,'한양도성타임머신 WBS'!$BE$136)/SUM('한양도성타임머신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0.45</v>
      </c>
      <c r="AW137" s="1386">
        <f>SUM('한양도성타임머신 WBS'!$AZ$136,'한양도성타임머신 WBS'!$BB$136,'한양도성타임머신 WBS'!$BD$136,'한양도성타임머신 WBS'!$BF$136)/SUM('한양도성타임머신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</v>
      </c>
      <c r="AX137" s="1385">
        <f>SUM('한양도성타임머신 WBS'!$AY$136,'한양도성타임머신 WBS'!$BA$136,'한양도성타임머신 WBS'!$BC$136,'한양도성타임머신 WBS'!$BE$136,'한양도성타임머신 WBS'!$BG$136)/SUM('한양도성타임머신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0.65</v>
      </c>
      <c r="AY137" s="1386">
        <f>SUM('한양도성타임머신 WBS'!$AZ$136,'한양도성타임머신 WBS'!$BB$136,'한양도성타임머신 WBS'!$BD$136,'한양도성타임머신 WBS'!$BF$136,'한양도성타임머신 WBS'!$BH$136)/SUM('한양도성타임머신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</v>
      </c>
      <c r="AZ137" s="1385">
        <f>SUM('한양도성타임머신 WBS'!$AY$136,'한양도성타임머신 WBS'!$BA$136,'한양도성타임머신 WBS'!$BC$136,'한양도성타임머신 WBS'!$BE$136,'한양도성타임머신 WBS'!$BG$136,'한양도성타임머신 WBS'!$BI$136)/SUM('한양도성타임머신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0.75</v>
      </c>
      <c r="BA137" s="1386">
        <f>SUM('한양도성타임머신 WBS'!$AZ$136,'한양도성타임머신 WBS'!$BB$136,'한양도성타임머신 WBS'!$BD$136,'한양도성타임머신 WBS'!$BF$136,'한양도성타임머신 WBS'!$BH$136,'한양도성타임머신 WBS'!$BJ$136)/SUM('한양도성타임머신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</v>
      </c>
      <c r="BB137" s="1385">
        <f>SUM('한양도성타임머신 WBS'!$AY$136,'한양도성타임머신 WBS'!$BA$136,'한양도성타임머신 WBS'!$BC$136,'한양도성타임머신 WBS'!$BE$136,'한양도성타임머신 WBS'!$BG$136,'한양도성타임머신 WBS'!$BI$136,'한양도성타임머신 WBS'!$BK$136)/SUM('한양도성타임머신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0.85</v>
      </c>
      <c r="BC137" s="1386">
        <f>SUM('한양도성타임머신 WBS'!$AZ$136,'한양도성타임머신 WBS'!$BB$136,'한양도성타임머신 WBS'!$BD$136,'한양도성타임머신 WBS'!$BF$136,'한양도성타임머신 WBS'!$BH$136,'한양도성타임머신 WBS'!$BJ$136,'한양도성타임머신 WBS'!$BL$136)/SUM('한양도성타임머신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</v>
      </c>
      <c r="BD137" s="1385">
        <f>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0.95</v>
      </c>
      <c r="BE137" s="1386">
        <f>SUM('한양도성타임머신 WBS'!$AZ$136,'한양도성타임머신 WBS'!$BB$136,'한양도성타임머신 WBS'!$BD$136,'한양도성타임머신 WBS'!$BF$136,'한양도성타임머신 WBS'!$BH$136,'한양도성타임머신 WBS'!$BJ$136,'한양도성타임머신 WBS'!$BL$136,'한양도성타임머신 WBS'!$BN$136)/SUM('한양도성타임머신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</v>
      </c>
      <c r="BF137" s="1385">
        <f>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1</v>
      </c>
      <c r="BG137" s="1386">
        <f>SUM('한양도성타임머신 WBS'!$AZ$136,'한양도성타임머신 WBS'!$BB$136,'한양도성타임머신 WBS'!$BD$136,'한양도성타임머신 WBS'!$BF$136,'한양도성타임머신 WBS'!$BH$136,'한양도성타임머신 WBS'!$BJ$136,'한양도성타임머신 WBS'!$BL$136,'한양도성타임머신 WBS'!$BN$136,'한양도성타임머신 WBS'!$BP$136)/SUM('한양도성타임머신 WBS'!$AY$136,'한양도성타임머신 WBS'!$BA$136,'한양도성타임머신 WBS'!$BC$136,'한양도성타임머신 WBS'!$BE$136,'한양도성타임머신 WBS'!$BG$136,'한양도성타임머신 WBS'!$BI$136,'한양도성타임머신 WBS'!$BK$136,'한양도성타임머신 WBS'!$BM$136,'한양도성타임머신 WBS'!$BO$136)</f>
        <v>0</v>
      </c>
      <c r="BH137" s="1387">
        <f t="shared" si="184"/>
        <v>1</v>
      </c>
      <c r="BI137" s="1388">
        <f t="shared" si="184"/>
        <v>0</v>
      </c>
      <c r="BJ137" s="1387">
        <f t="shared" si="184"/>
        <v>1</v>
      </c>
      <c r="BK137" s="1388">
        <f t="shared" si="185"/>
        <v>0</v>
      </c>
      <c r="BL137" s="1385"/>
      <c r="BM137" s="1386"/>
      <c r="BN137" s="1385"/>
      <c r="BO137" s="1386"/>
    </row>
  </sheetData>
  <mergeCells count="127">
    <mergeCell ref="J3:K3"/>
    <mergeCell ref="L3:M3"/>
    <mergeCell ref="N3:O3"/>
    <mergeCell ref="AZ1:BA1"/>
    <mergeCell ref="AN1:AO1"/>
    <mergeCell ref="AP1:AQ1"/>
    <mergeCell ref="AR1:AS1"/>
    <mergeCell ref="AT1:AU1"/>
    <mergeCell ref="AR2:AS2"/>
    <mergeCell ref="V2:W2"/>
    <mergeCell ref="X2:Y2"/>
    <mergeCell ref="AH1:AI1"/>
    <mergeCell ref="AJ1:AK1"/>
    <mergeCell ref="AL1:AM1"/>
    <mergeCell ref="AT2:AU2"/>
    <mergeCell ref="AV2:AW2"/>
    <mergeCell ref="AX2:AY2"/>
    <mergeCell ref="AZ2:BA2"/>
    <mergeCell ref="AH2:AI2"/>
    <mergeCell ref="AJ2:AK2"/>
    <mergeCell ref="AL2:AM2"/>
    <mergeCell ref="AN2:AO2"/>
    <mergeCell ref="AP2:AQ2"/>
    <mergeCell ref="T3:U3"/>
    <mergeCell ref="AB1:AC1"/>
    <mergeCell ref="AD1:AE1"/>
    <mergeCell ref="AF1:AG1"/>
    <mergeCell ref="P1:Q1"/>
    <mergeCell ref="R1:S1"/>
    <mergeCell ref="F4:G4"/>
    <mergeCell ref="H4:I4"/>
    <mergeCell ref="J4:K4"/>
    <mergeCell ref="L4:M4"/>
    <mergeCell ref="N4:O4"/>
    <mergeCell ref="P4:Q4"/>
    <mergeCell ref="R4:S4"/>
    <mergeCell ref="F2:G2"/>
    <mergeCell ref="H2:I2"/>
    <mergeCell ref="J2:K2"/>
    <mergeCell ref="L2:M2"/>
    <mergeCell ref="N2:O2"/>
    <mergeCell ref="P2:Q2"/>
    <mergeCell ref="R2:S2"/>
    <mergeCell ref="P3:Q3"/>
    <mergeCell ref="R3:S3"/>
    <mergeCell ref="F3:G3"/>
    <mergeCell ref="H3:I3"/>
    <mergeCell ref="T1:U1"/>
    <mergeCell ref="V1:W1"/>
    <mergeCell ref="X1:Y1"/>
    <mergeCell ref="Z1:AA1"/>
    <mergeCell ref="Z2:AA2"/>
    <mergeCell ref="AB2:AC2"/>
    <mergeCell ref="AD2:AE2"/>
    <mergeCell ref="AF2:AG2"/>
    <mergeCell ref="T2:U2"/>
    <mergeCell ref="AZ3:BA3"/>
    <mergeCell ref="AN3:AO3"/>
    <mergeCell ref="AP3:AQ3"/>
    <mergeCell ref="AR3:AS3"/>
    <mergeCell ref="AT3:AU3"/>
    <mergeCell ref="AV3:AW3"/>
    <mergeCell ref="AX3:AY3"/>
    <mergeCell ref="AB3:AC3"/>
    <mergeCell ref="AL3:AM3"/>
    <mergeCell ref="AD3:AE3"/>
    <mergeCell ref="AF3:AG3"/>
    <mergeCell ref="AH3:AI3"/>
    <mergeCell ref="AJ3:AK3"/>
    <mergeCell ref="BL1:BM1"/>
    <mergeCell ref="BN1:BO1"/>
    <mergeCell ref="BB1:BC1"/>
    <mergeCell ref="BD1:BE1"/>
    <mergeCell ref="BF1:BG1"/>
    <mergeCell ref="BH1:BI1"/>
    <mergeCell ref="BJ1:BK1"/>
    <mergeCell ref="BF2:BG2"/>
    <mergeCell ref="BH2:BI2"/>
    <mergeCell ref="BJ2:BK2"/>
    <mergeCell ref="BL2:BM2"/>
    <mergeCell ref="BN2:BO2"/>
    <mergeCell ref="BB2:BC2"/>
    <mergeCell ref="BD2:BE2"/>
    <mergeCell ref="BN3:BO3"/>
    <mergeCell ref="BB3:BC3"/>
    <mergeCell ref="BD3:BE3"/>
    <mergeCell ref="V3:W3"/>
    <mergeCell ref="X3:Y3"/>
    <mergeCell ref="Z3:AA3"/>
    <mergeCell ref="AF4:AG4"/>
    <mergeCell ref="B8:E8"/>
    <mergeCell ref="BF4:BG4"/>
    <mergeCell ref="BH4:BI4"/>
    <mergeCell ref="BJ4:BK4"/>
    <mergeCell ref="BL4:BM4"/>
    <mergeCell ref="BL3:BM3"/>
    <mergeCell ref="BF3:BG3"/>
    <mergeCell ref="BH3:BI3"/>
    <mergeCell ref="BJ3:BK3"/>
    <mergeCell ref="A1:E5"/>
    <mergeCell ref="F1:G1"/>
    <mergeCell ref="H1:I1"/>
    <mergeCell ref="J1:K1"/>
    <mergeCell ref="L1:M1"/>
    <mergeCell ref="N1:O1"/>
    <mergeCell ref="AV1:AW1"/>
    <mergeCell ref="AX1:AY1"/>
    <mergeCell ref="BN4:BO4"/>
    <mergeCell ref="A6:E6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T4:U4"/>
  </mergeCells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A9DE4-37BD-4070-A4D0-494222BF1A4D}">
  <sheetPr>
    <tabColor rgb="FFFFC000"/>
  </sheetPr>
  <dimension ref="A1:U138"/>
  <sheetViews>
    <sheetView zoomScale="70" zoomScaleNormal="70" workbookViewId="0">
      <pane xSplit="5" ySplit="6" topLeftCell="F7" activePane="bottomRight" state="frozen"/>
      <selection pane="topRight" activeCell="F1" sqref="F1"/>
      <selection pane="bottomLeft" activeCell="A5" sqref="A5"/>
      <selection pane="bottomRight" activeCell="X13" sqref="X13"/>
    </sheetView>
  </sheetViews>
  <sheetFormatPr defaultColWidth="8.9140625" defaultRowHeight="17" x14ac:dyDescent="0.25"/>
  <cols>
    <col min="1" max="1" width="2.6640625" style="1202" customWidth="1"/>
    <col min="2" max="2" width="4.33203125" style="1202" customWidth="1"/>
    <col min="3" max="3" width="6.25" style="1202" customWidth="1"/>
    <col min="4" max="4" width="8.33203125" style="1202" customWidth="1"/>
    <col min="5" max="5" width="26.9140625" style="1202" bestFit="1" customWidth="1"/>
    <col min="6" max="19" width="9.4140625" style="1202" customWidth="1"/>
    <col min="20" max="16384" width="8.9140625" style="1202"/>
  </cols>
  <sheetData>
    <row r="1" spans="1:21" ht="23.25" customHeight="1" thickBot="1" x14ac:dyDescent="0.3">
      <c r="A1" s="1489" t="s">
        <v>6</v>
      </c>
      <c r="B1" s="1489"/>
      <c r="C1" s="1489"/>
      <c r="D1" s="1489"/>
      <c r="E1" s="1489"/>
      <c r="F1" s="1495" t="s">
        <v>360</v>
      </c>
      <c r="G1" s="1496"/>
      <c r="H1" s="1495" t="s">
        <v>361</v>
      </c>
      <c r="I1" s="1496"/>
      <c r="J1" s="1495" t="s">
        <v>362</v>
      </c>
      <c r="K1" s="1496"/>
      <c r="L1" s="1495" t="s">
        <v>363</v>
      </c>
      <c r="M1" s="1496"/>
      <c r="N1" s="1495" t="s">
        <v>364</v>
      </c>
      <c r="O1" s="1496"/>
      <c r="P1" s="1495" t="s">
        <v>365</v>
      </c>
      <c r="Q1" s="1496"/>
      <c r="R1" s="1495" t="s">
        <v>366</v>
      </c>
      <c r="S1" s="1497"/>
      <c r="T1" s="1497"/>
      <c r="U1" s="1496"/>
    </row>
    <row r="2" spans="1:21" ht="22" customHeight="1" x14ac:dyDescent="0.25">
      <c r="A2" s="1489"/>
      <c r="B2" s="1489"/>
      <c r="C2" s="1489"/>
      <c r="D2" s="1489"/>
      <c r="E2" s="1489"/>
      <c r="F2" s="1498">
        <v>44011</v>
      </c>
      <c r="G2" s="1499"/>
      <c r="H2" s="1498">
        <v>44039</v>
      </c>
      <c r="I2" s="1499"/>
      <c r="J2" s="1498">
        <v>44067</v>
      </c>
      <c r="K2" s="1499"/>
      <c r="L2" s="1498">
        <v>44095</v>
      </c>
      <c r="M2" s="1499"/>
      <c r="N2" s="1498">
        <v>44130</v>
      </c>
      <c r="O2" s="1499"/>
      <c r="P2" s="1498">
        <v>44158</v>
      </c>
      <c r="Q2" s="1499"/>
      <c r="R2" s="1498">
        <v>44172</v>
      </c>
      <c r="S2" s="1499"/>
      <c r="T2" s="1500">
        <v>44179</v>
      </c>
      <c r="U2" s="1501"/>
    </row>
    <row r="3" spans="1:21" ht="22" customHeight="1" thickBot="1" x14ac:dyDescent="0.3">
      <c r="A3" s="1489"/>
      <c r="B3" s="1489"/>
      <c r="C3" s="1489"/>
      <c r="D3" s="1489"/>
      <c r="E3" s="1489"/>
      <c r="F3" s="1491">
        <v>44015</v>
      </c>
      <c r="G3" s="1492"/>
      <c r="H3" s="1491">
        <v>44043</v>
      </c>
      <c r="I3" s="1492"/>
      <c r="J3" s="1491">
        <v>44071</v>
      </c>
      <c r="K3" s="1492"/>
      <c r="L3" s="1491">
        <v>44099</v>
      </c>
      <c r="M3" s="1492"/>
      <c r="N3" s="1491">
        <v>44134</v>
      </c>
      <c r="O3" s="1492"/>
      <c r="P3" s="1491">
        <v>44162</v>
      </c>
      <c r="Q3" s="1492"/>
      <c r="R3" s="1491">
        <v>44176</v>
      </c>
      <c r="S3" s="1492"/>
      <c r="T3" s="1493">
        <v>44183</v>
      </c>
      <c r="U3" s="1494"/>
    </row>
    <row r="4" spans="1:21" ht="22" customHeight="1" x14ac:dyDescent="0.25">
      <c r="A4" s="1489"/>
      <c r="B4" s="1489"/>
      <c r="C4" s="1489"/>
      <c r="D4" s="1489"/>
      <c r="E4" s="1489"/>
      <c r="F4" s="1481" t="s">
        <v>367</v>
      </c>
      <c r="G4" s="1482"/>
      <c r="H4" s="1481" t="s">
        <v>11</v>
      </c>
      <c r="I4" s="1482"/>
      <c r="J4" s="1481" t="s">
        <v>15</v>
      </c>
      <c r="K4" s="1482"/>
      <c r="L4" s="1481" t="s">
        <v>19</v>
      </c>
      <c r="M4" s="1482"/>
      <c r="N4" s="1481" t="s">
        <v>30</v>
      </c>
      <c r="O4" s="1482"/>
      <c r="P4" s="1481" t="s">
        <v>24</v>
      </c>
      <c r="Q4" s="1482"/>
      <c r="R4" s="1481" t="s">
        <v>39</v>
      </c>
      <c r="S4" s="1482"/>
      <c r="T4" s="1483" t="s">
        <v>40</v>
      </c>
      <c r="U4" s="1484"/>
    </row>
    <row r="5" spans="1:21" ht="22" customHeight="1" x14ac:dyDescent="0.25">
      <c r="A5" s="1489"/>
      <c r="B5" s="1489"/>
      <c r="C5" s="1489"/>
      <c r="D5" s="1489"/>
      <c r="E5" s="1489"/>
      <c r="F5" s="1485" t="s">
        <v>4</v>
      </c>
      <c r="G5" s="1486"/>
      <c r="H5" s="1485" t="s">
        <v>4</v>
      </c>
      <c r="I5" s="1486"/>
      <c r="J5" s="1485" t="s">
        <v>4</v>
      </c>
      <c r="K5" s="1486"/>
      <c r="L5" s="1485" t="s">
        <v>4</v>
      </c>
      <c r="M5" s="1486"/>
      <c r="N5" s="1485" t="s">
        <v>4</v>
      </c>
      <c r="O5" s="1486"/>
      <c r="P5" s="1485" t="s">
        <v>4</v>
      </c>
      <c r="Q5" s="1486"/>
      <c r="R5" s="1485" t="s">
        <v>4</v>
      </c>
      <c r="S5" s="1486"/>
      <c r="T5" s="1487" t="s">
        <v>4</v>
      </c>
      <c r="U5" s="1488"/>
    </row>
    <row r="6" spans="1:21" ht="30" customHeight="1" thickBot="1" x14ac:dyDescent="0.3">
      <c r="A6" s="1490"/>
      <c r="B6" s="1490"/>
      <c r="C6" s="1490"/>
      <c r="D6" s="1490"/>
      <c r="E6" s="1490"/>
      <c r="F6" s="1224" t="s">
        <v>114</v>
      </c>
      <c r="G6" s="1225" t="s">
        <v>115</v>
      </c>
      <c r="H6" s="1224" t="s">
        <v>114</v>
      </c>
      <c r="I6" s="1225" t="s">
        <v>115</v>
      </c>
      <c r="J6" s="1224" t="s">
        <v>114</v>
      </c>
      <c r="K6" s="1225" t="s">
        <v>115</v>
      </c>
      <c r="L6" s="1224" t="s">
        <v>114</v>
      </c>
      <c r="M6" s="1225" t="s">
        <v>115</v>
      </c>
      <c r="N6" s="1226" t="s">
        <v>114</v>
      </c>
      <c r="O6" s="1227" t="s">
        <v>115</v>
      </c>
      <c r="P6" s="1224" t="s">
        <v>114</v>
      </c>
      <c r="Q6" s="1225" t="s">
        <v>115</v>
      </c>
      <c r="R6" s="1224" t="s">
        <v>114</v>
      </c>
      <c r="S6" s="1225" t="s">
        <v>115</v>
      </c>
      <c r="T6" s="1228" t="s">
        <v>114</v>
      </c>
      <c r="U6" s="1229" t="s">
        <v>115</v>
      </c>
    </row>
    <row r="7" spans="1:21" ht="27.75" customHeight="1" thickBot="1" x14ac:dyDescent="0.3">
      <c r="A7" s="1478" t="s">
        <v>368</v>
      </c>
      <c r="B7" s="1479"/>
      <c r="C7" s="1479"/>
      <c r="D7" s="1479"/>
      <c r="E7" s="1480"/>
      <c r="F7" s="1163">
        <f>주간실적통계!N6</f>
        <v>2.5235339506172839E-2</v>
      </c>
      <c r="G7" s="1164">
        <f>주간실적통계!O6</f>
        <v>2.5235339506172839E-2</v>
      </c>
      <c r="H7" s="1163">
        <f>주간실적통계!V6</f>
        <v>0.11799694325735992</v>
      </c>
      <c r="I7" s="1164">
        <f>주간실적통계!W6</f>
        <v>0.11365666547958214</v>
      </c>
      <c r="J7" s="1163">
        <f>주간실적통계!AD6</f>
        <v>0.2262670965421425</v>
      </c>
      <c r="K7" s="1164">
        <f>주간실적통계!AE6</f>
        <v>0.20617406825243451</v>
      </c>
      <c r="L7" s="1163">
        <f>주간실적통계!AL6</f>
        <v>0.43368185103012002</v>
      </c>
      <c r="M7" s="1164">
        <f>주간실적통계!AM6</f>
        <v>0.21195591921397294</v>
      </c>
      <c r="N7" s="1163">
        <f>주간실적통계!AV6</f>
        <v>0.67218130184766212</v>
      </c>
      <c r="O7" s="1164">
        <f>주간실적통계!AW6</f>
        <v>0.21195591921397294</v>
      </c>
      <c r="P7" s="1163">
        <f>주간실적통계!BD6</f>
        <v>0.87723320275403605</v>
      </c>
      <c r="Q7" s="1164">
        <f>주간실적통계!BE6</f>
        <v>0.21195591921397294</v>
      </c>
      <c r="R7" s="1163">
        <f>주간실적통계!BH6</f>
        <v>0.96484375</v>
      </c>
      <c r="S7" s="1164">
        <f>주간실적통계!BI6</f>
        <v>0.21195591921397294</v>
      </c>
      <c r="T7" s="1123">
        <f>주간실적통계!BJ6</f>
        <v>1</v>
      </c>
      <c r="U7" s="1124">
        <f>주간실적통계!BK6</f>
        <v>0.21195591921397294</v>
      </c>
    </row>
    <row r="8" spans="1:21" ht="22" customHeight="1" x14ac:dyDescent="0.25">
      <c r="A8" s="163" t="s">
        <v>93</v>
      </c>
      <c r="B8" s="164"/>
      <c r="C8" s="164"/>
      <c r="D8" s="164"/>
      <c r="E8" s="165"/>
      <c r="F8" s="1165">
        <f>주간실적통계!N7</f>
        <v>2.4691358024691357E-2</v>
      </c>
      <c r="G8" s="1166">
        <f>주간실적통계!O7</f>
        <v>2.4691358024691357E-2</v>
      </c>
      <c r="H8" s="1165">
        <f>주간실적통계!V7</f>
        <v>0.18827160493827158</v>
      </c>
      <c r="I8" s="1166">
        <f>주간실적통계!W7</f>
        <v>0.18827160493827158</v>
      </c>
      <c r="J8" s="1165">
        <f>주간실적통계!AD7</f>
        <v>0.2407407407407407</v>
      </c>
      <c r="K8" s="1166">
        <f>주간실적통계!AE7</f>
        <v>0.2407407407407407</v>
      </c>
      <c r="L8" s="1165">
        <f>주간실적통계!AL7</f>
        <v>0.51543209876543206</v>
      </c>
      <c r="M8" s="1166">
        <f>주간실적통계!AM7</f>
        <v>0.2407407407407407</v>
      </c>
      <c r="N8" s="1165">
        <f>주간실적통계!AV7</f>
        <v>0.68518518518518512</v>
      </c>
      <c r="O8" s="1166">
        <f>주간실적통계!AW7</f>
        <v>0.2407407407407407</v>
      </c>
      <c r="P8" s="1165">
        <f>주간실적통계!BD7</f>
        <v>0.73765432098765427</v>
      </c>
      <c r="Q8" s="1166">
        <f>주간실적통계!BE7</f>
        <v>0.2407407407407407</v>
      </c>
      <c r="R8" s="1165">
        <f>주간실적통계!BH7</f>
        <v>0.88888888888888884</v>
      </c>
      <c r="S8" s="1166">
        <f>주간실적통계!BI7</f>
        <v>0.2407407407407407</v>
      </c>
      <c r="T8" s="1125">
        <f>주간실적통계!BJ7</f>
        <v>1</v>
      </c>
      <c r="U8" s="1126">
        <f>주간실적통계!BK7</f>
        <v>0.2407407407407407</v>
      </c>
    </row>
    <row r="9" spans="1:21" ht="22" customHeight="1" x14ac:dyDescent="0.25">
      <c r="A9" s="174"/>
      <c r="B9" s="1442" t="s">
        <v>94</v>
      </c>
      <c r="C9" s="1442"/>
      <c r="D9" s="1442"/>
      <c r="E9" s="1443"/>
      <c r="F9" s="1167">
        <f>주간실적통계!N8</f>
        <v>0</v>
      </c>
      <c r="G9" s="1168">
        <f>주간실적통계!O8</f>
        <v>0</v>
      </c>
      <c r="H9" s="1167">
        <f>주간실적통계!V8</f>
        <v>0.33333333333333331</v>
      </c>
      <c r="I9" s="1168">
        <f>주간실적통계!W8</f>
        <v>0.33333333333333331</v>
      </c>
      <c r="J9" s="1167">
        <f>주간실적통계!AD8</f>
        <v>0.33333333333333331</v>
      </c>
      <c r="K9" s="1168">
        <f>주간실적통계!AE8</f>
        <v>0.33333333333333331</v>
      </c>
      <c r="L9" s="1167">
        <f>주간실적통계!AL8</f>
        <v>0.66666666666666663</v>
      </c>
      <c r="M9" s="1168">
        <f>주간실적통계!AM8</f>
        <v>0.33333333333333331</v>
      </c>
      <c r="N9" s="1167">
        <f>주간실적통계!AV8</f>
        <v>0.66666666666666663</v>
      </c>
      <c r="O9" s="1168">
        <f>주간실적통계!AW8</f>
        <v>0.33333333333333331</v>
      </c>
      <c r="P9" s="1167">
        <f>주간실적통계!BD8</f>
        <v>0.66666666666666663</v>
      </c>
      <c r="Q9" s="1168">
        <f>주간실적통계!BE8</f>
        <v>0.33333333333333331</v>
      </c>
      <c r="R9" s="1167">
        <f>주간실적통계!BH8</f>
        <v>0.66666666666666663</v>
      </c>
      <c r="S9" s="1168">
        <f>주간실적통계!BI8</f>
        <v>0.33333333333333331</v>
      </c>
      <c r="T9" s="1127">
        <f>주간실적통계!BJ8</f>
        <v>1</v>
      </c>
      <c r="U9" s="1128">
        <f>주간실적통계!BK8</f>
        <v>0.33333333333333331</v>
      </c>
    </row>
    <row r="10" spans="1:21" ht="22" customHeight="1" x14ac:dyDescent="0.25">
      <c r="A10" s="175"/>
      <c r="B10" s="110"/>
      <c r="C10" s="44" t="s">
        <v>285</v>
      </c>
      <c r="D10" s="110"/>
      <c r="E10" s="111"/>
      <c r="F10" s="1169">
        <f>주간실적통계!N9</f>
        <v>0</v>
      </c>
      <c r="G10" s="1170">
        <f>주간실적통계!O9</f>
        <v>0</v>
      </c>
      <c r="H10" s="1207">
        <f>주간실적통계!V9</f>
        <v>1</v>
      </c>
      <c r="I10" s="1210">
        <f>주간실적통계!W9</f>
        <v>1</v>
      </c>
      <c r="J10" s="1207">
        <f>주간실적통계!AD9</f>
        <v>1</v>
      </c>
      <c r="K10" s="1210">
        <f>주간실적통계!AE9</f>
        <v>1</v>
      </c>
      <c r="L10" s="1207">
        <f>주간실적통계!AL9</f>
        <v>1</v>
      </c>
      <c r="M10" s="1210">
        <f>주간실적통계!AM9</f>
        <v>1</v>
      </c>
      <c r="N10" s="1207">
        <f>주간실적통계!AV9</f>
        <v>1</v>
      </c>
      <c r="O10" s="1210">
        <f>주간실적통계!AW9</f>
        <v>1</v>
      </c>
      <c r="P10" s="1207">
        <f>주간실적통계!BD9</f>
        <v>1</v>
      </c>
      <c r="Q10" s="1210">
        <f>주간실적통계!BE9</f>
        <v>1</v>
      </c>
      <c r="R10" s="1207">
        <f>주간실적통계!BH9</f>
        <v>1</v>
      </c>
      <c r="S10" s="1210">
        <f>주간실적통계!BI9</f>
        <v>1</v>
      </c>
      <c r="T10" s="1131">
        <f>주간실적통계!BJ9</f>
        <v>1</v>
      </c>
      <c r="U10" s="1132">
        <f>주간실적통계!BK9</f>
        <v>1</v>
      </c>
    </row>
    <row r="11" spans="1:21" ht="22" customHeight="1" x14ac:dyDescent="0.25">
      <c r="A11" s="175"/>
      <c r="B11" s="110"/>
      <c r="C11" s="45" t="s">
        <v>286</v>
      </c>
      <c r="D11" s="110"/>
      <c r="E11" s="111"/>
      <c r="F11" s="1169">
        <f>주간실적통계!N10</f>
        <v>0</v>
      </c>
      <c r="G11" s="1170">
        <f>주간실적통계!O10</f>
        <v>0</v>
      </c>
      <c r="H11" s="1169">
        <f>주간실적통계!V10</f>
        <v>0</v>
      </c>
      <c r="I11" s="1170">
        <f>주간실적통계!W10</f>
        <v>0</v>
      </c>
      <c r="J11" s="1169">
        <f>주간실적통계!AD10</f>
        <v>0</v>
      </c>
      <c r="K11" s="1170">
        <f>주간실적통계!AE10</f>
        <v>0</v>
      </c>
      <c r="L11" s="1169">
        <f>주간실적통계!AL10</f>
        <v>1</v>
      </c>
      <c r="M11" s="1170">
        <f>주간실적통계!AM10</f>
        <v>0</v>
      </c>
      <c r="N11" s="1211">
        <f>주간실적통계!AV10</f>
        <v>1</v>
      </c>
      <c r="O11" s="1212">
        <f>주간실적통계!AW10</f>
        <v>0</v>
      </c>
      <c r="P11" s="1211">
        <f>주간실적통계!BD10</f>
        <v>1</v>
      </c>
      <c r="Q11" s="1212">
        <f>주간실적통계!BE10</f>
        <v>0</v>
      </c>
      <c r="R11" s="1211">
        <f>주간실적통계!BH10</f>
        <v>1</v>
      </c>
      <c r="S11" s="1212">
        <f>주간실적통계!BI10</f>
        <v>0</v>
      </c>
      <c r="T11" s="1131">
        <f>주간실적통계!BJ10</f>
        <v>1</v>
      </c>
      <c r="U11" s="1132">
        <f>주간실적통계!BK10</f>
        <v>0</v>
      </c>
    </row>
    <row r="12" spans="1:21" ht="22" customHeight="1" x14ac:dyDescent="0.25">
      <c r="A12" s="175"/>
      <c r="B12" s="42"/>
      <c r="C12" s="45" t="s">
        <v>287</v>
      </c>
      <c r="D12" s="42"/>
      <c r="E12" s="43"/>
      <c r="F12" s="1169">
        <f>주간실적통계!N11</f>
        <v>0</v>
      </c>
      <c r="G12" s="1170">
        <f>주간실적통계!O11</f>
        <v>0</v>
      </c>
      <c r="H12" s="1169">
        <f>주간실적통계!V11</f>
        <v>0</v>
      </c>
      <c r="I12" s="1170">
        <f>주간실적통계!W11</f>
        <v>0</v>
      </c>
      <c r="J12" s="1169">
        <f>주간실적통계!AD11</f>
        <v>0</v>
      </c>
      <c r="K12" s="1170">
        <f>주간실적통계!AE11</f>
        <v>0</v>
      </c>
      <c r="L12" s="1169">
        <f>주간실적통계!AL11</f>
        <v>0</v>
      </c>
      <c r="M12" s="1170">
        <f>주간실적통계!AM11</f>
        <v>0</v>
      </c>
      <c r="N12" s="1169">
        <f>주간실적통계!AV11</f>
        <v>0</v>
      </c>
      <c r="O12" s="1170">
        <f>주간실적통계!AW11</f>
        <v>0</v>
      </c>
      <c r="P12" s="1169">
        <f>주간실적통계!BD11</f>
        <v>0</v>
      </c>
      <c r="Q12" s="1170">
        <f>주간실적통계!BE11</f>
        <v>0</v>
      </c>
      <c r="R12" s="1169">
        <f>주간실적통계!BH11</f>
        <v>0</v>
      </c>
      <c r="S12" s="1170">
        <f>주간실적통계!BI11</f>
        <v>0</v>
      </c>
      <c r="T12" s="1131">
        <f>주간실적통계!BJ11</f>
        <v>1</v>
      </c>
      <c r="U12" s="1132">
        <f>주간실적통계!BK11</f>
        <v>0</v>
      </c>
    </row>
    <row r="13" spans="1:21" ht="22" customHeight="1" x14ac:dyDescent="0.25">
      <c r="A13" s="175"/>
      <c r="B13" s="562" t="s">
        <v>97</v>
      </c>
      <c r="C13" s="150"/>
      <c r="D13" s="150"/>
      <c r="E13" s="563"/>
      <c r="F13" s="1167">
        <f>주간실적통계!N12</f>
        <v>7.407407407407407E-2</v>
      </c>
      <c r="G13" s="1168">
        <f>주간실적통계!O12</f>
        <v>7.407407407407407E-2</v>
      </c>
      <c r="H13" s="1167">
        <f>주간실적통계!V12</f>
        <v>0.23148148148148145</v>
      </c>
      <c r="I13" s="1168">
        <f>주간실적통계!W12</f>
        <v>0.23148148148148145</v>
      </c>
      <c r="J13" s="1167">
        <f>주간실적통계!AD12</f>
        <v>0.38888888888888884</v>
      </c>
      <c r="K13" s="1168">
        <f>주간실적통계!AE12</f>
        <v>0.38888888888888884</v>
      </c>
      <c r="L13" s="1167">
        <f>주간실적통계!AL12</f>
        <v>0.54629629629629628</v>
      </c>
      <c r="M13" s="1168">
        <f>주간실적통계!AM12</f>
        <v>0.38888888888888884</v>
      </c>
      <c r="N13" s="1167">
        <f>주간실적통계!AV12</f>
        <v>0.72222222222222221</v>
      </c>
      <c r="O13" s="1168">
        <f>주간실적통계!AW12</f>
        <v>0.38888888888888884</v>
      </c>
      <c r="P13" s="1167">
        <f>주간실적통계!BD12</f>
        <v>0.87962962962962965</v>
      </c>
      <c r="Q13" s="1168">
        <f>주간실적통계!BE12</f>
        <v>0.38888888888888884</v>
      </c>
      <c r="R13" s="1167">
        <f>주간실적통계!BH12</f>
        <v>1</v>
      </c>
      <c r="S13" s="1168">
        <f>주간실적통계!BI12</f>
        <v>0.38888888888888884</v>
      </c>
      <c r="T13" s="1127">
        <f>주간실적통계!BJ12</f>
        <v>1</v>
      </c>
      <c r="U13" s="1128">
        <f>주간실적통계!BK12</f>
        <v>0.38888888888888884</v>
      </c>
    </row>
    <row r="14" spans="1:21" ht="22" customHeight="1" x14ac:dyDescent="0.25">
      <c r="A14" s="195"/>
      <c r="B14" s="41"/>
      <c r="C14" s="49" t="s">
        <v>98</v>
      </c>
      <c r="D14" s="49"/>
      <c r="E14" s="50"/>
      <c r="F14" s="1169">
        <f>주간실적통계!N13</f>
        <v>0.14814814814814814</v>
      </c>
      <c r="G14" s="1170">
        <f>주간실적통계!O13</f>
        <v>0.14814814814814814</v>
      </c>
      <c r="H14" s="1169">
        <f>주간실적통계!V13</f>
        <v>0.29629629629629628</v>
      </c>
      <c r="I14" s="1170">
        <f>주간실적통계!W13</f>
        <v>0.29629629629629628</v>
      </c>
      <c r="J14" s="1169">
        <f>주간실적통계!AD13</f>
        <v>0.44444444444444442</v>
      </c>
      <c r="K14" s="1170">
        <f>주간실적통계!AE13</f>
        <v>0.44444444444444442</v>
      </c>
      <c r="L14" s="1169">
        <f>주간실적통계!AL13</f>
        <v>0.59259259259259256</v>
      </c>
      <c r="M14" s="1170">
        <f>주간실적통계!AM13</f>
        <v>0.44444444444444442</v>
      </c>
      <c r="N14" s="1169">
        <f>주간실적통계!AV13</f>
        <v>0.77777777777777779</v>
      </c>
      <c r="O14" s="1170">
        <f>주간실적통계!AW13</f>
        <v>0.44444444444444442</v>
      </c>
      <c r="P14" s="1169">
        <f>주간실적통계!BD13</f>
        <v>0.92592592592592593</v>
      </c>
      <c r="Q14" s="1170">
        <f>주간실적통계!BE13</f>
        <v>0.44444444444444442</v>
      </c>
      <c r="R14" s="1169">
        <f>주간실적통계!BH13</f>
        <v>1</v>
      </c>
      <c r="S14" s="1170">
        <f>주간실적통계!BI13</f>
        <v>0.44444444444444442</v>
      </c>
      <c r="T14" s="1131">
        <f>주간실적통계!BJ13</f>
        <v>1</v>
      </c>
      <c r="U14" s="1132">
        <f>주간실적통계!BK13</f>
        <v>0.44444444444444442</v>
      </c>
    </row>
    <row r="15" spans="1:21" ht="22" customHeight="1" x14ac:dyDescent="0.25">
      <c r="A15" s="195"/>
      <c r="B15" s="564"/>
      <c r="C15" s="565" t="s">
        <v>99</v>
      </c>
      <c r="D15" s="566"/>
      <c r="E15" s="567"/>
      <c r="F15" s="1171">
        <f>주간실적통계!N14</f>
        <v>0</v>
      </c>
      <c r="G15" s="1172">
        <f>주간실적통계!O14</f>
        <v>0</v>
      </c>
      <c r="H15" s="1213">
        <f>주간실적통계!V14</f>
        <v>0.16666666666666666</v>
      </c>
      <c r="I15" s="1214">
        <f>주간실적통계!W14</f>
        <v>0.16666666666666666</v>
      </c>
      <c r="J15" s="1213">
        <f>주간실적통계!AD14</f>
        <v>0.33333333333333331</v>
      </c>
      <c r="K15" s="1214">
        <f>주간실적통계!AE14</f>
        <v>0.33333333333333331</v>
      </c>
      <c r="L15" s="1213">
        <f>주간실적통계!AL14</f>
        <v>0.5</v>
      </c>
      <c r="M15" s="1214">
        <f>주간실적통계!AM14</f>
        <v>0.33333333333333331</v>
      </c>
      <c r="N15" s="1213">
        <f>주간실적통계!AV14</f>
        <v>0.66666666666666663</v>
      </c>
      <c r="O15" s="1214">
        <f>주간실적통계!AW14</f>
        <v>0.33333333333333331</v>
      </c>
      <c r="P15" s="1213">
        <f>주간실적통계!BD14</f>
        <v>0.83333333333333337</v>
      </c>
      <c r="Q15" s="1214">
        <f>주간실적통계!BE14</f>
        <v>0.33333333333333331</v>
      </c>
      <c r="R15" s="1213">
        <f>주간실적통계!BH14</f>
        <v>1</v>
      </c>
      <c r="S15" s="1214">
        <f>주간실적통계!BI14</f>
        <v>0.33333333333333331</v>
      </c>
      <c r="T15" s="1131">
        <f>주간실적통계!BJ14</f>
        <v>1</v>
      </c>
      <c r="U15" s="1132">
        <f>주간실적통계!BK14</f>
        <v>0.33333333333333331</v>
      </c>
    </row>
    <row r="16" spans="1:21" ht="22" customHeight="1" x14ac:dyDescent="0.25">
      <c r="A16" s="195"/>
      <c r="B16" s="493" t="s">
        <v>238</v>
      </c>
      <c r="C16" s="150"/>
      <c r="D16" s="151"/>
      <c r="E16" s="152"/>
      <c r="F16" s="1167">
        <f>주간실적통계!N15</f>
        <v>0</v>
      </c>
      <c r="G16" s="1168">
        <f>주간실적통계!O15</f>
        <v>0</v>
      </c>
      <c r="H16" s="1167">
        <f>주간실적통계!V15</f>
        <v>0</v>
      </c>
      <c r="I16" s="1168">
        <f>주간실적통계!W15</f>
        <v>0</v>
      </c>
      <c r="J16" s="1167">
        <f>주간실적통계!AD15</f>
        <v>0</v>
      </c>
      <c r="K16" s="1168">
        <f>주간실적통계!AE15</f>
        <v>0</v>
      </c>
      <c r="L16" s="1167">
        <f>주간실적통계!AL15</f>
        <v>0.33333333333333331</v>
      </c>
      <c r="M16" s="1168">
        <f>주간실적통계!AM15</f>
        <v>0</v>
      </c>
      <c r="N16" s="1167">
        <f>주간실적통계!AV15</f>
        <v>0.66666666666666663</v>
      </c>
      <c r="O16" s="1168">
        <f>주간실적통계!AW15</f>
        <v>0</v>
      </c>
      <c r="P16" s="1167">
        <f>주간실적통계!BD15</f>
        <v>0.66666666666666663</v>
      </c>
      <c r="Q16" s="1168">
        <f>주간실적통계!BE15</f>
        <v>0</v>
      </c>
      <c r="R16" s="1167">
        <f>주간실적통계!BH15</f>
        <v>1</v>
      </c>
      <c r="S16" s="1168">
        <f>주간실적통계!BI15</f>
        <v>0</v>
      </c>
      <c r="T16" s="1127">
        <f>주간실적통계!BJ15</f>
        <v>1</v>
      </c>
      <c r="U16" s="1128">
        <f>주간실적통계!BK15</f>
        <v>0</v>
      </c>
    </row>
    <row r="17" spans="1:21" ht="22" customHeight="1" x14ac:dyDescent="0.25">
      <c r="A17" s="195"/>
      <c r="B17" s="154"/>
      <c r="C17" s="45" t="s">
        <v>309</v>
      </c>
      <c r="D17" s="44"/>
      <c r="E17" s="513"/>
      <c r="F17" s="1169">
        <f>주간실적통계!N16</f>
        <v>0</v>
      </c>
      <c r="G17" s="1172">
        <f>주간실적통계!O16</f>
        <v>0</v>
      </c>
      <c r="H17" s="1169">
        <f>주간실적통계!V16</f>
        <v>0</v>
      </c>
      <c r="I17" s="1172">
        <f>주간실적통계!W16</f>
        <v>0</v>
      </c>
      <c r="J17" s="1169">
        <f>주간실적통계!AD16</f>
        <v>0</v>
      </c>
      <c r="K17" s="1172">
        <f>주간실적통계!AE16</f>
        <v>0</v>
      </c>
      <c r="L17" s="1207">
        <f>주간실적통계!AL16</f>
        <v>1</v>
      </c>
      <c r="M17" s="1214">
        <f>주간실적통계!AM16</f>
        <v>0</v>
      </c>
      <c r="N17" s="1207">
        <f>주간실적통계!AV16</f>
        <v>1</v>
      </c>
      <c r="O17" s="1214">
        <f>주간실적통계!AW16</f>
        <v>0</v>
      </c>
      <c r="P17" s="1207">
        <f>주간실적통계!BD16</f>
        <v>1</v>
      </c>
      <c r="Q17" s="1214">
        <f>주간실적통계!BE16</f>
        <v>0</v>
      </c>
      <c r="R17" s="1207">
        <f>주간실적통계!BH16</f>
        <v>1</v>
      </c>
      <c r="S17" s="1214">
        <f>주간실적통계!BI16</f>
        <v>0</v>
      </c>
      <c r="T17" s="1131">
        <f>주간실적통계!BJ16</f>
        <v>1</v>
      </c>
      <c r="U17" s="1132">
        <f>주간실적통계!BK16</f>
        <v>0</v>
      </c>
    </row>
    <row r="18" spans="1:21" ht="22" customHeight="1" x14ac:dyDescent="0.25">
      <c r="A18" s="195"/>
      <c r="B18" s="154"/>
      <c r="C18" s="45" t="s">
        <v>310</v>
      </c>
      <c r="D18" s="44"/>
      <c r="E18" s="513"/>
      <c r="F18" s="1169">
        <f>주간실적통계!N17</f>
        <v>0</v>
      </c>
      <c r="G18" s="1172">
        <f>주간실적통계!O17</f>
        <v>0</v>
      </c>
      <c r="H18" s="1169">
        <f>주간실적통계!V17</f>
        <v>0</v>
      </c>
      <c r="I18" s="1172">
        <f>주간실적통계!W17</f>
        <v>0</v>
      </c>
      <c r="J18" s="1169">
        <f>주간실적통계!AD17</f>
        <v>0</v>
      </c>
      <c r="K18" s="1172">
        <f>주간실적통계!AE17</f>
        <v>0</v>
      </c>
      <c r="L18" s="1169">
        <f>주간실적통계!AL17</f>
        <v>0</v>
      </c>
      <c r="M18" s="1172">
        <f>주간실적통계!AM17</f>
        <v>0</v>
      </c>
      <c r="N18" s="1207">
        <f>주간실적통계!AV17</f>
        <v>1</v>
      </c>
      <c r="O18" s="1214">
        <f>주간실적통계!AW17</f>
        <v>0</v>
      </c>
      <c r="P18" s="1207">
        <f>주간실적통계!BD17</f>
        <v>1</v>
      </c>
      <c r="Q18" s="1214">
        <f>주간실적통계!BE17</f>
        <v>0</v>
      </c>
      <c r="R18" s="1207">
        <f>주간실적통계!BH17</f>
        <v>1</v>
      </c>
      <c r="S18" s="1214">
        <f>주간실적통계!BI17</f>
        <v>0</v>
      </c>
      <c r="T18" s="1131">
        <f>주간실적통계!BJ17</f>
        <v>1</v>
      </c>
      <c r="U18" s="1132">
        <f>주간실적통계!BK17</f>
        <v>0</v>
      </c>
    </row>
    <row r="19" spans="1:21" ht="22" customHeight="1" thickBot="1" x14ac:dyDescent="0.3">
      <c r="A19" s="196"/>
      <c r="B19" s="197"/>
      <c r="C19" s="198" t="s">
        <v>311</v>
      </c>
      <c r="D19" s="177"/>
      <c r="E19" s="519"/>
      <c r="F19" s="1173">
        <f>주간실적통계!N18</f>
        <v>0</v>
      </c>
      <c r="G19" s="1174">
        <f>주간실적통계!O18</f>
        <v>0</v>
      </c>
      <c r="H19" s="1173">
        <f>주간실적통계!V18</f>
        <v>0</v>
      </c>
      <c r="I19" s="1174">
        <f>주간실적통계!W18</f>
        <v>0</v>
      </c>
      <c r="J19" s="1173">
        <f>주간실적통계!AD18</f>
        <v>0</v>
      </c>
      <c r="K19" s="1174">
        <f>주간실적통계!AE18</f>
        <v>0</v>
      </c>
      <c r="L19" s="1173">
        <f>주간실적통계!AL18</f>
        <v>0</v>
      </c>
      <c r="M19" s="1174">
        <f>주간실적통계!AM18</f>
        <v>0</v>
      </c>
      <c r="N19" s="1173">
        <f>주간실적통계!AV18</f>
        <v>0</v>
      </c>
      <c r="O19" s="1174">
        <f>주간실적통계!AW18</f>
        <v>0</v>
      </c>
      <c r="P19" s="1173">
        <f>주간실적통계!BD18</f>
        <v>0</v>
      </c>
      <c r="Q19" s="1174">
        <f>주간실적통계!BE18</f>
        <v>0</v>
      </c>
      <c r="R19" s="1215">
        <f>주간실적통계!BH18</f>
        <v>1</v>
      </c>
      <c r="S19" s="1216">
        <f>주간실적통계!BI18</f>
        <v>0</v>
      </c>
      <c r="T19" s="1135">
        <f>주간실적통계!BJ18</f>
        <v>1</v>
      </c>
      <c r="U19" s="1136">
        <f>주간실적통계!BK18</f>
        <v>0</v>
      </c>
    </row>
    <row r="20" spans="1:21" ht="22" customHeight="1" x14ac:dyDescent="0.25">
      <c r="A20" s="193" t="s">
        <v>144</v>
      </c>
      <c r="B20" s="157"/>
      <c r="C20" s="157"/>
      <c r="D20" s="157"/>
      <c r="E20" s="158"/>
      <c r="F20" s="1175">
        <f>주간실적통계!N19</f>
        <v>7.6249999999999998E-2</v>
      </c>
      <c r="G20" s="1176">
        <f>주간실적통계!O19</f>
        <v>7.6249999999999998E-2</v>
      </c>
      <c r="H20" s="1175">
        <f>주간실적통계!V19</f>
        <v>0.23788283475783475</v>
      </c>
      <c r="I20" s="1176">
        <f>주간실적통계!W19</f>
        <v>0.22329950142450142</v>
      </c>
      <c r="J20" s="1175">
        <f>주간실적통계!AD19</f>
        <v>0.36368661978680361</v>
      </c>
      <c r="K20" s="1176">
        <f>주간실적통계!AE19</f>
        <v>0.36503103084449595</v>
      </c>
      <c r="L20" s="1175">
        <f>주간실적통계!AL19</f>
        <v>0.49316994922969187</v>
      </c>
      <c r="M20" s="1176">
        <f>주간실적통계!AM19</f>
        <v>0.3881584346906497</v>
      </c>
      <c r="N20" s="1175">
        <f>주간실적통계!AV19</f>
        <v>0.70601865468409586</v>
      </c>
      <c r="O20" s="1176">
        <f>주간실적통계!AW19</f>
        <v>0.3881584346906497</v>
      </c>
      <c r="P20" s="1175">
        <f>주간실적통계!BD19</f>
        <v>0.86689814814814814</v>
      </c>
      <c r="Q20" s="1176">
        <f>주간실적통계!BE19</f>
        <v>0.3881584346906497</v>
      </c>
      <c r="R20" s="1175">
        <f>주간실적통계!BH19</f>
        <v>0.984375</v>
      </c>
      <c r="S20" s="1176">
        <f>주간실적통계!BI19</f>
        <v>0.3881584346906497</v>
      </c>
      <c r="T20" s="1137">
        <f>주간실적통계!BJ19</f>
        <v>1</v>
      </c>
      <c r="U20" s="1138">
        <f>주간실적통계!BK19</f>
        <v>0.3881584346906497</v>
      </c>
    </row>
    <row r="21" spans="1:21" ht="22" customHeight="1" x14ac:dyDescent="0.25">
      <c r="A21" s="174"/>
      <c r="B21" s="46" t="s">
        <v>145</v>
      </c>
      <c r="C21" s="46" t="s">
        <v>51</v>
      </c>
      <c r="D21" s="46"/>
      <c r="E21" s="47"/>
      <c r="F21" s="1177">
        <f>주간실적통계!N20</f>
        <v>0.3</v>
      </c>
      <c r="G21" s="1178">
        <f>주간실적통계!O20</f>
        <v>0.3</v>
      </c>
      <c r="H21" s="1177">
        <f>주간실적통계!V20</f>
        <v>0.85666666666666669</v>
      </c>
      <c r="I21" s="1178">
        <f>주간실적통계!W20</f>
        <v>0.79833333333333323</v>
      </c>
      <c r="J21" s="1177">
        <f>주간실적통계!AD20</f>
        <v>0.94499999999999995</v>
      </c>
      <c r="K21" s="1178">
        <f>주간실적통계!AE20</f>
        <v>0.95500000000000007</v>
      </c>
      <c r="L21" s="1177">
        <f>주간실적통계!AL20</f>
        <v>0.96250000000000002</v>
      </c>
      <c r="M21" s="1178">
        <f>주간실적통계!AM20</f>
        <v>0.95500000000000007</v>
      </c>
      <c r="N21" s="1177">
        <f>주간실적통계!AV20</f>
        <v>0.99</v>
      </c>
      <c r="O21" s="1178">
        <f>주간실적통계!AW20</f>
        <v>0.95500000000000007</v>
      </c>
      <c r="P21" s="1177">
        <f>주간실적통계!BD20</f>
        <v>1</v>
      </c>
      <c r="Q21" s="1178">
        <f>주간실적통계!BE20</f>
        <v>0.95500000000000007</v>
      </c>
      <c r="R21" s="1177">
        <f>주간실적통계!BH20</f>
        <v>1</v>
      </c>
      <c r="S21" s="1178">
        <f>주간실적통계!BI20</f>
        <v>0.95500000000000007</v>
      </c>
      <c r="T21" s="1139">
        <f>주간실적통계!BJ20</f>
        <v>1</v>
      </c>
      <c r="U21" s="1140">
        <f>주간실적통계!BK20</f>
        <v>0.95500000000000007</v>
      </c>
    </row>
    <row r="22" spans="1:21" ht="22" customHeight="1" x14ac:dyDescent="0.25">
      <c r="A22" s="175"/>
      <c r="B22" s="140"/>
      <c r="C22" s="12" t="s">
        <v>146</v>
      </c>
      <c r="D22" s="12" t="s">
        <v>116</v>
      </c>
      <c r="E22" s="13"/>
      <c r="F22" s="1179">
        <f>주간실적통계!N21</f>
        <v>0.99999999999999989</v>
      </c>
      <c r="G22" s="1180">
        <f>주간실적통계!O21</f>
        <v>0.99999999999999989</v>
      </c>
      <c r="H22" s="1179">
        <f>주간실적통계!V21</f>
        <v>0.99999999999999989</v>
      </c>
      <c r="I22" s="1180">
        <f>주간실적통계!W21</f>
        <v>0.99999999999999989</v>
      </c>
      <c r="J22" s="1179">
        <f>주간실적통계!AD21</f>
        <v>0.99999999999999989</v>
      </c>
      <c r="K22" s="1180">
        <f>주간실적통계!AE21</f>
        <v>0.99999999999999989</v>
      </c>
      <c r="L22" s="1179">
        <f>주간실적통계!AL21</f>
        <v>0.99999999999999989</v>
      </c>
      <c r="M22" s="1180">
        <f>주간실적통계!AM21</f>
        <v>0.99999999999999989</v>
      </c>
      <c r="N22" s="1179">
        <f>주간실적통계!AV21</f>
        <v>0.99999999999999989</v>
      </c>
      <c r="O22" s="1180">
        <f>주간실적통계!AW21</f>
        <v>0.99999999999999989</v>
      </c>
      <c r="P22" s="1179">
        <f>주간실적통계!BD21</f>
        <v>0.99999999999999989</v>
      </c>
      <c r="Q22" s="1180">
        <f>주간실적통계!BE21</f>
        <v>0.99999999999999989</v>
      </c>
      <c r="R22" s="1179">
        <f>주간실적통계!BH21</f>
        <v>0.99999999999999989</v>
      </c>
      <c r="S22" s="1180">
        <f>주간실적통계!BI21</f>
        <v>0.99999999999999989</v>
      </c>
      <c r="T22" s="1141">
        <f>주간실적통계!BJ21</f>
        <v>0.99999999999999989</v>
      </c>
      <c r="U22" s="1142">
        <f>주간실적통계!BK21</f>
        <v>0.99999999999999989</v>
      </c>
    </row>
    <row r="23" spans="1:21" ht="22" customHeight="1" x14ac:dyDescent="0.25">
      <c r="A23" s="175"/>
      <c r="B23" s="52"/>
      <c r="C23" s="49"/>
      <c r="D23" s="49" t="s">
        <v>155</v>
      </c>
      <c r="E23" s="50"/>
      <c r="F23" s="1169">
        <f>주간실적통계!N22</f>
        <v>0.99999999999999989</v>
      </c>
      <c r="G23" s="1170">
        <f>주간실적통계!O22</f>
        <v>0.99999999999999989</v>
      </c>
      <c r="H23" s="1207">
        <f>주간실적통계!V22</f>
        <v>0.99999999999999989</v>
      </c>
      <c r="I23" s="1210">
        <f>주간실적통계!W22</f>
        <v>0.99999999999999989</v>
      </c>
      <c r="J23" s="1207">
        <f>주간실적통계!AD22</f>
        <v>0.99999999999999989</v>
      </c>
      <c r="K23" s="1210">
        <f>주간실적통계!AE22</f>
        <v>0.99999999999999989</v>
      </c>
      <c r="L23" s="1207">
        <f>주간실적통계!AL22</f>
        <v>0.99999999999999989</v>
      </c>
      <c r="M23" s="1210">
        <f>주간실적통계!AM22</f>
        <v>0.99999999999999989</v>
      </c>
      <c r="N23" s="1207">
        <f>주간실적통계!AV22</f>
        <v>0.99999999999999989</v>
      </c>
      <c r="O23" s="1210">
        <f>주간실적통계!AW22</f>
        <v>0.99999999999999989</v>
      </c>
      <c r="P23" s="1207">
        <f>주간실적통계!BD22</f>
        <v>0.99999999999999989</v>
      </c>
      <c r="Q23" s="1210">
        <f>주간실적통계!BE22</f>
        <v>0.99999999999999989</v>
      </c>
      <c r="R23" s="1207">
        <f>주간실적통계!BH22</f>
        <v>0.99999999999999989</v>
      </c>
      <c r="S23" s="1210">
        <f>주간실적통계!BI22</f>
        <v>0.99999999999999989</v>
      </c>
      <c r="T23" s="1131">
        <f>주간실적통계!BJ22</f>
        <v>0.99999999999999989</v>
      </c>
      <c r="U23" s="1132">
        <f>주간실적통계!BK22</f>
        <v>0.99999999999999989</v>
      </c>
    </row>
    <row r="24" spans="1:21" ht="22" customHeight="1" x14ac:dyDescent="0.25">
      <c r="A24" s="175"/>
      <c r="B24" s="52"/>
      <c r="C24" s="49"/>
      <c r="D24" s="49" t="s">
        <v>156</v>
      </c>
      <c r="E24" s="50"/>
      <c r="F24" s="1169">
        <f>주간실적통계!N23</f>
        <v>0.99999999999999989</v>
      </c>
      <c r="G24" s="1170">
        <f>주간실적통계!O23</f>
        <v>0.99999999999999989</v>
      </c>
      <c r="H24" s="1207">
        <f>주간실적통계!V23</f>
        <v>0.99999999999999989</v>
      </c>
      <c r="I24" s="1210">
        <f>주간실적통계!W23</f>
        <v>0.99999999999999989</v>
      </c>
      <c r="J24" s="1207">
        <f>주간실적통계!AD23</f>
        <v>0.99999999999999989</v>
      </c>
      <c r="K24" s="1210">
        <f>주간실적통계!AE23</f>
        <v>0.99999999999999989</v>
      </c>
      <c r="L24" s="1207">
        <f>주간실적통계!AL23</f>
        <v>0.99999999999999989</v>
      </c>
      <c r="M24" s="1210">
        <f>주간실적통계!AM23</f>
        <v>0.99999999999999989</v>
      </c>
      <c r="N24" s="1207">
        <f>주간실적통계!AV23</f>
        <v>0.99999999999999989</v>
      </c>
      <c r="O24" s="1210">
        <f>주간실적통계!AW23</f>
        <v>0.99999999999999989</v>
      </c>
      <c r="P24" s="1207">
        <f>주간실적통계!BD23</f>
        <v>0.99999999999999989</v>
      </c>
      <c r="Q24" s="1210">
        <f>주간실적통계!BE23</f>
        <v>0.99999999999999989</v>
      </c>
      <c r="R24" s="1207">
        <f>주간실적통계!BH23</f>
        <v>0.99999999999999989</v>
      </c>
      <c r="S24" s="1210">
        <f>주간실적통계!BI23</f>
        <v>0.99999999999999989</v>
      </c>
      <c r="T24" s="1131">
        <f>주간실적통계!BJ23</f>
        <v>0.99999999999999989</v>
      </c>
      <c r="U24" s="1132">
        <f>주간실적통계!BK23</f>
        <v>0.99999999999999989</v>
      </c>
    </row>
    <row r="25" spans="1:21" ht="22" customHeight="1" x14ac:dyDescent="0.25">
      <c r="A25" s="175"/>
      <c r="B25" s="52"/>
      <c r="C25" s="49"/>
      <c r="D25" s="49" t="s">
        <v>157</v>
      </c>
      <c r="E25" s="50"/>
      <c r="F25" s="1169">
        <f>주간실적통계!N24</f>
        <v>0.99999999999999989</v>
      </c>
      <c r="G25" s="1170">
        <f>주간실적통계!O24</f>
        <v>0.99999999999999989</v>
      </c>
      <c r="H25" s="1207">
        <f>주간실적통계!V24</f>
        <v>0.99999999999999989</v>
      </c>
      <c r="I25" s="1210">
        <f>주간실적통계!W24</f>
        <v>0.99999999999999989</v>
      </c>
      <c r="J25" s="1207">
        <f>주간실적통계!AD24</f>
        <v>0.99999999999999989</v>
      </c>
      <c r="K25" s="1210">
        <f>주간실적통계!AE24</f>
        <v>0.99999999999999989</v>
      </c>
      <c r="L25" s="1207">
        <f>주간실적통계!AL24</f>
        <v>0.99999999999999989</v>
      </c>
      <c r="M25" s="1210">
        <f>주간실적통계!AM24</f>
        <v>0.99999999999999989</v>
      </c>
      <c r="N25" s="1207">
        <f>주간실적통계!AV24</f>
        <v>0.99999999999999989</v>
      </c>
      <c r="O25" s="1210">
        <f>주간실적통계!AW24</f>
        <v>0.99999999999999989</v>
      </c>
      <c r="P25" s="1207">
        <f>주간실적통계!BD24</f>
        <v>0.99999999999999989</v>
      </c>
      <c r="Q25" s="1210">
        <f>주간실적통계!BE24</f>
        <v>0.99999999999999989</v>
      </c>
      <c r="R25" s="1207">
        <f>주간실적통계!BH24</f>
        <v>0.99999999999999989</v>
      </c>
      <c r="S25" s="1210">
        <f>주간실적통계!BI24</f>
        <v>0.99999999999999989</v>
      </c>
      <c r="T25" s="1131">
        <f>주간실적통계!BJ24</f>
        <v>0.99999999999999989</v>
      </c>
      <c r="U25" s="1132">
        <f>주간실적통계!BK24</f>
        <v>0.99999999999999989</v>
      </c>
    </row>
    <row r="26" spans="1:21" ht="22" customHeight="1" x14ac:dyDescent="0.25">
      <c r="A26" s="175"/>
      <c r="B26" s="52"/>
      <c r="C26" s="49"/>
      <c r="D26" s="49" t="s">
        <v>158</v>
      </c>
      <c r="E26" s="50"/>
      <c r="F26" s="1169">
        <f>주간실적통계!N25</f>
        <v>0.99999999999999989</v>
      </c>
      <c r="G26" s="1170">
        <f>주간실적통계!O25</f>
        <v>0.99999999999999989</v>
      </c>
      <c r="H26" s="1207">
        <f>주간실적통계!V25</f>
        <v>0.99999999999999989</v>
      </c>
      <c r="I26" s="1210">
        <f>주간실적통계!W25</f>
        <v>0.99999999999999989</v>
      </c>
      <c r="J26" s="1207">
        <f>주간실적통계!AD25</f>
        <v>0.99999999999999989</v>
      </c>
      <c r="K26" s="1210">
        <f>주간실적통계!AE25</f>
        <v>0.99999999999999989</v>
      </c>
      <c r="L26" s="1207">
        <f>주간실적통계!AL25</f>
        <v>0.99999999999999989</v>
      </c>
      <c r="M26" s="1210">
        <f>주간실적통계!AM25</f>
        <v>0.99999999999999989</v>
      </c>
      <c r="N26" s="1207">
        <f>주간실적통계!AV25</f>
        <v>0.99999999999999989</v>
      </c>
      <c r="O26" s="1210">
        <f>주간실적통계!AW25</f>
        <v>0.99999999999999989</v>
      </c>
      <c r="P26" s="1207">
        <f>주간실적통계!BD25</f>
        <v>0.99999999999999989</v>
      </c>
      <c r="Q26" s="1210">
        <f>주간실적통계!BE25</f>
        <v>0.99999999999999989</v>
      </c>
      <c r="R26" s="1207">
        <f>주간실적통계!BH25</f>
        <v>0.99999999999999989</v>
      </c>
      <c r="S26" s="1210">
        <f>주간실적통계!BI25</f>
        <v>0.99999999999999989</v>
      </c>
      <c r="T26" s="1131">
        <f>주간실적통계!BJ25</f>
        <v>0.99999999999999989</v>
      </c>
      <c r="U26" s="1132">
        <f>주간실적통계!BK25</f>
        <v>0.99999999999999989</v>
      </c>
    </row>
    <row r="27" spans="1:21" ht="22" customHeight="1" x14ac:dyDescent="0.25">
      <c r="A27" s="175"/>
      <c r="B27" s="140"/>
      <c r="C27" s="12" t="s">
        <v>147</v>
      </c>
      <c r="D27" s="12" t="s">
        <v>117</v>
      </c>
      <c r="E27" s="13"/>
      <c r="F27" s="1179">
        <f>주간실적통계!N26</f>
        <v>0.17499999999999999</v>
      </c>
      <c r="G27" s="1180">
        <f>주간실적통계!O26</f>
        <v>0.17499999999999999</v>
      </c>
      <c r="H27" s="1179">
        <f>주간실적통계!V26</f>
        <v>0.9</v>
      </c>
      <c r="I27" s="1180">
        <f>주간실적통계!W26</f>
        <v>0.89166666666666661</v>
      </c>
      <c r="J27" s="1179">
        <f>주간실적통계!AD26</f>
        <v>1</v>
      </c>
      <c r="K27" s="1180">
        <f>주간실적통계!AE26</f>
        <v>1</v>
      </c>
      <c r="L27" s="1179">
        <f>주간실적통계!AL26</f>
        <v>1</v>
      </c>
      <c r="M27" s="1180">
        <f>주간실적통계!AM26</f>
        <v>1</v>
      </c>
      <c r="N27" s="1179">
        <f>주간실적통계!AV26</f>
        <v>1</v>
      </c>
      <c r="O27" s="1180">
        <f>주간실적통계!AW26</f>
        <v>1</v>
      </c>
      <c r="P27" s="1179">
        <f>주간실적통계!BD26</f>
        <v>1</v>
      </c>
      <c r="Q27" s="1180">
        <f>주간실적통계!BE26</f>
        <v>1</v>
      </c>
      <c r="R27" s="1179">
        <f>주간실적통계!BH26</f>
        <v>1</v>
      </c>
      <c r="S27" s="1180">
        <f>주간실적통계!BI26</f>
        <v>1</v>
      </c>
      <c r="T27" s="1141">
        <f>주간실적통계!BJ26</f>
        <v>1</v>
      </c>
      <c r="U27" s="1142">
        <f>주간실적통계!BK26</f>
        <v>1</v>
      </c>
    </row>
    <row r="28" spans="1:21" ht="22" customHeight="1" x14ac:dyDescent="0.25">
      <c r="A28" s="175"/>
      <c r="B28" s="52"/>
      <c r="C28" s="49"/>
      <c r="D28" s="49" t="s">
        <v>289</v>
      </c>
      <c r="E28" s="50"/>
      <c r="F28" s="1169">
        <f>주간실적통계!N27</f>
        <v>0</v>
      </c>
      <c r="G28" s="1170">
        <f>주간실적통계!O27</f>
        <v>0</v>
      </c>
      <c r="H28" s="1169">
        <f>주간실적통계!V27</f>
        <v>1</v>
      </c>
      <c r="I28" s="1170">
        <f>주간실적통계!W27</f>
        <v>0.66666666666666663</v>
      </c>
      <c r="J28" s="1169">
        <f>주간실적통계!AD27</f>
        <v>1</v>
      </c>
      <c r="K28" s="1181">
        <f>주간실적통계!AE27</f>
        <v>1</v>
      </c>
      <c r="L28" s="1207">
        <f>주간실적통계!AL27</f>
        <v>1</v>
      </c>
      <c r="M28" s="1208">
        <f>주간실적통계!AM27</f>
        <v>1</v>
      </c>
      <c r="N28" s="1207">
        <f>주간실적통계!AV27</f>
        <v>1</v>
      </c>
      <c r="O28" s="1208">
        <f>주간실적통계!AW27</f>
        <v>1</v>
      </c>
      <c r="P28" s="1207">
        <f>주간실적통계!BD27</f>
        <v>1</v>
      </c>
      <c r="Q28" s="1208">
        <f>주간실적통계!BE27</f>
        <v>1</v>
      </c>
      <c r="R28" s="1207">
        <f>주간실적통계!BH27</f>
        <v>1</v>
      </c>
      <c r="S28" s="1208">
        <f>주간실적통계!BI27</f>
        <v>1</v>
      </c>
      <c r="T28" s="1131">
        <f>주간실적통계!BJ27</f>
        <v>1</v>
      </c>
      <c r="U28" s="1143">
        <f>주간실적통계!BK27</f>
        <v>1</v>
      </c>
    </row>
    <row r="29" spans="1:21" ht="22" customHeight="1" x14ac:dyDescent="0.25">
      <c r="A29" s="175"/>
      <c r="B29" s="52"/>
      <c r="C29" s="49"/>
      <c r="D29" s="49" t="s">
        <v>159</v>
      </c>
      <c r="E29" s="50"/>
      <c r="F29" s="1169">
        <f>주간실적통계!N28</f>
        <v>0.1</v>
      </c>
      <c r="G29" s="1170">
        <f>주간실적통계!O28</f>
        <v>0.1</v>
      </c>
      <c r="H29" s="1169">
        <f>주간실적통계!V28</f>
        <v>0.8</v>
      </c>
      <c r="I29" s="1170">
        <f>주간실적통계!W28</f>
        <v>1</v>
      </c>
      <c r="J29" s="1207">
        <f>주간실적통계!AD28</f>
        <v>1</v>
      </c>
      <c r="K29" s="1208">
        <f>주간실적통계!AE28</f>
        <v>1</v>
      </c>
      <c r="L29" s="1207">
        <f>주간실적통계!AL28</f>
        <v>1</v>
      </c>
      <c r="M29" s="1208">
        <f>주간실적통계!AM28</f>
        <v>1</v>
      </c>
      <c r="N29" s="1207">
        <f>주간실적통계!AV28</f>
        <v>1</v>
      </c>
      <c r="O29" s="1208">
        <f>주간실적통계!AW28</f>
        <v>1</v>
      </c>
      <c r="P29" s="1207">
        <f>주간실적통계!BD28</f>
        <v>1</v>
      </c>
      <c r="Q29" s="1208">
        <f>주간실적통계!BE28</f>
        <v>1</v>
      </c>
      <c r="R29" s="1207">
        <f>주간실적통계!BH28</f>
        <v>1</v>
      </c>
      <c r="S29" s="1208">
        <f>주간실적통계!BI28</f>
        <v>1</v>
      </c>
      <c r="T29" s="1131">
        <f>주간실적통계!BJ28</f>
        <v>1</v>
      </c>
      <c r="U29" s="1143">
        <f>주간실적통계!BK28</f>
        <v>1</v>
      </c>
    </row>
    <row r="30" spans="1:21" ht="22" customHeight="1" x14ac:dyDescent="0.25">
      <c r="A30" s="175"/>
      <c r="B30" s="52"/>
      <c r="C30" s="49"/>
      <c r="D30" s="49" t="s">
        <v>160</v>
      </c>
      <c r="E30" s="50"/>
      <c r="F30" s="1169">
        <f>주간실적통계!N29</f>
        <v>0.1</v>
      </c>
      <c r="G30" s="1170">
        <f>주간실적통계!O29</f>
        <v>0.1</v>
      </c>
      <c r="H30" s="1169">
        <f>주간실적통계!V29</f>
        <v>0.8</v>
      </c>
      <c r="I30" s="1170">
        <f>주간실적통계!W29</f>
        <v>0.90000000000000013</v>
      </c>
      <c r="J30" s="1207">
        <f>주간실적통계!AD29</f>
        <v>1</v>
      </c>
      <c r="K30" s="1208">
        <f>주간실적통계!AE29</f>
        <v>1.0000000000000002</v>
      </c>
      <c r="L30" s="1207">
        <f>주간실적통계!AL29</f>
        <v>1</v>
      </c>
      <c r="M30" s="1208">
        <f>주간실적통계!AM29</f>
        <v>1.0000000000000002</v>
      </c>
      <c r="N30" s="1207">
        <f>주간실적통계!AV29</f>
        <v>1</v>
      </c>
      <c r="O30" s="1208">
        <f>주간실적통계!AW29</f>
        <v>1.0000000000000002</v>
      </c>
      <c r="P30" s="1207">
        <f>주간실적통계!BD29</f>
        <v>1</v>
      </c>
      <c r="Q30" s="1208">
        <f>주간실적통계!BE29</f>
        <v>1.0000000000000002</v>
      </c>
      <c r="R30" s="1207">
        <f>주간실적통계!BH29</f>
        <v>1</v>
      </c>
      <c r="S30" s="1208">
        <f>주간실적통계!BI29</f>
        <v>1.0000000000000002</v>
      </c>
      <c r="T30" s="1131">
        <f>주간실적통계!BJ29</f>
        <v>1</v>
      </c>
      <c r="U30" s="1143">
        <f>주간실적통계!BK29</f>
        <v>1.0000000000000002</v>
      </c>
    </row>
    <row r="31" spans="1:21" ht="22" customHeight="1" x14ac:dyDescent="0.25">
      <c r="A31" s="175"/>
      <c r="B31" s="52"/>
      <c r="C31" s="49"/>
      <c r="D31" s="49" t="s">
        <v>161</v>
      </c>
      <c r="E31" s="50"/>
      <c r="F31" s="1169">
        <f>주간실적통계!N30</f>
        <v>0.5</v>
      </c>
      <c r="G31" s="1170">
        <f>주간실적통계!O30</f>
        <v>0.5</v>
      </c>
      <c r="H31" s="1207">
        <f>주간실적통계!V30</f>
        <v>1</v>
      </c>
      <c r="I31" s="1210">
        <f>주간실적통계!W30</f>
        <v>1</v>
      </c>
      <c r="J31" s="1207">
        <f>주간실적통계!AD30</f>
        <v>1</v>
      </c>
      <c r="K31" s="1208">
        <f>주간실적통계!AE30</f>
        <v>1</v>
      </c>
      <c r="L31" s="1207">
        <f>주간실적통계!AL30</f>
        <v>1</v>
      </c>
      <c r="M31" s="1208">
        <f>주간실적통계!AM30</f>
        <v>1</v>
      </c>
      <c r="N31" s="1207">
        <f>주간실적통계!AV30</f>
        <v>1</v>
      </c>
      <c r="O31" s="1208">
        <f>주간실적통계!AW30</f>
        <v>1</v>
      </c>
      <c r="P31" s="1207">
        <f>주간실적통계!BD30</f>
        <v>1</v>
      </c>
      <c r="Q31" s="1208">
        <f>주간실적통계!BE30</f>
        <v>1</v>
      </c>
      <c r="R31" s="1207">
        <f>주간실적통계!BH30</f>
        <v>1</v>
      </c>
      <c r="S31" s="1208">
        <f>주간실적통계!BI30</f>
        <v>1</v>
      </c>
      <c r="T31" s="1131">
        <f>주간실적통계!BJ30</f>
        <v>1</v>
      </c>
      <c r="U31" s="1143">
        <f>주간실적통계!BK30</f>
        <v>1</v>
      </c>
    </row>
    <row r="32" spans="1:21" ht="22" customHeight="1" x14ac:dyDescent="0.25">
      <c r="A32" s="175"/>
      <c r="B32" s="140"/>
      <c r="C32" s="12" t="s">
        <v>148</v>
      </c>
      <c r="D32" s="12" t="s">
        <v>293</v>
      </c>
      <c r="E32" s="13"/>
      <c r="F32" s="1179">
        <f>주간실적통계!N31</f>
        <v>9.9999999999999992E-2</v>
      </c>
      <c r="G32" s="1180">
        <f>주간실적통계!O31</f>
        <v>9.9999999999999992E-2</v>
      </c>
      <c r="H32" s="1179">
        <f>주간실적통계!V31</f>
        <v>0.68333333333333324</v>
      </c>
      <c r="I32" s="1180">
        <f>주간실적통계!W31</f>
        <v>0.73333333333333339</v>
      </c>
      <c r="J32" s="1179">
        <f>주간실적통계!AD31</f>
        <v>1</v>
      </c>
      <c r="K32" s="1180">
        <f>주간실적통계!AE31</f>
        <v>1.05</v>
      </c>
      <c r="L32" s="1179">
        <f>주간실적통계!AL31</f>
        <v>1</v>
      </c>
      <c r="M32" s="1180">
        <f>주간실적통계!AM31</f>
        <v>1.05</v>
      </c>
      <c r="N32" s="1179">
        <f>주간실적통계!AV31</f>
        <v>1</v>
      </c>
      <c r="O32" s="1180">
        <f>주간실적통계!AW31</f>
        <v>1.05</v>
      </c>
      <c r="P32" s="1179">
        <f>주간실적통계!BD31</f>
        <v>1</v>
      </c>
      <c r="Q32" s="1180">
        <f>주간실적통계!BE31</f>
        <v>1.05</v>
      </c>
      <c r="R32" s="1179">
        <f>주간실적통계!BH31</f>
        <v>1</v>
      </c>
      <c r="S32" s="1180">
        <f>주간실적통계!BI31</f>
        <v>1.05</v>
      </c>
      <c r="T32" s="1141">
        <f>주간실적통계!BJ31</f>
        <v>1</v>
      </c>
      <c r="U32" s="1142">
        <f>주간실적통계!BK31</f>
        <v>1.05</v>
      </c>
    </row>
    <row r="33" spans="1:21" ht="22" customHeight="1" x14ac:dyDescent="0.25">
      <c r="A33" s="175"/>
      <c r="B33" s="110"/>
      <c r="C33" s="42"/>
      <c r="D33" s="42" t="s">
        <v>294</v>
      </c>
      <c r="E33" s="43"/>
      <c r="F33" s="1169">
        <f>주간실적통계!N32</f>
        <v>0.15</v>
      </c>
      <c r="G33" s="1170">
        <f>주간실적통계!O32</f>
        <v>0.15</v>
      </c>
      <c r="H33" s="1169">
        <f>주간실적통계!V32</f>
        <v>0.64999999999999991</v>
      </c>
      <c r="I33" s="1170">
        <f>주간실적통계!W32</f>
        <v>0.7</v>
      </c>
      <c r="J33" s="1169">
        <f>주간실적통계!AD32</f>
        <v>0.99999999999999989</v>
      </c>
      <c r="K33" s="1170">
        <f>주간실적통계!AE32</f>
        <v>1.0499999999999998</v>
      </c>
      <c r="L33" s="1207">
        <f>주간실적통계!AL32</f>
        <v>0.99999999999999989</v>
      </c>
      <c r="M33" s="1210">
        <f>주간실적통계!AM32</f>
        <v>1.0499999999999998</v>
      </c>
      <c r="N33" s="1207">
        <f>주간실적통계!AV32</f>
        <v>0.99999999999999989</v>
      </c>
      <c r="O33" s="1210">
        <f>주간실적통계!AW32</f>
        <v>1.0499999999999998</v>
      </c>
      <c r="P33" s="1207">
        <f>주간실적통계!BD32</f>
        <v>0.99999999999999989</v>
      </c>
      <c r="Q33" s="1210">
        <f>주간실적통계!BE32</f>
        <v>1.0499999999999998</v>
      </c>
      <c r="R33" s="1207">
        <f>주간실적통계!BH32</f>
        <v>0.99999999999999989</v>
      </c>
      <c r="S33" s="1210">
        <f>주간실적통계!BI32</f>
        <v>1.0499999999999998</v>
      </c>
      <c r="T33" s="1131">
        <f>주간실적통계!BJ32</f>
        <v>0.99999999999999989</v>
      </c>
      <c r="U33" s="1132">
        <f>주간실적통계!BK32</f>
        <v>1.0499999999999998</v>
      </c>
    </row>
    <row r="34" spans="1:21" ht="22" customHeight="1" x14ac:dyDescent="0.25">
      <c r="A34" s="175"/>
      <c r="B34" s="110"/>
      <c r="C34" s="42"/>
      <c r="D34" s="42" t="s">
        <v>295</v>
      </c>
      <c r="E34" s="43"/>
      <c r="F34" s="1169">
        <f>주간실적통계!N33</f>
        <v>0.15</v>
      </c>
      <c r="G34" s="1170">
        <f>주간실적통계!O33</f>
        <v>0.15</v>
      </c>
      <c r="H34" s="1169">
        <f>주간실적통계!V33</f>
        <v>0.64999999999999991</v>
      </c>
      <c r="I34" s="1170">
        <f>주간실적통계!W33</f>
        <v>0.7</v>
      </c>
      <c r="J34" s="1169">
        <f>주간실적통계!AD33</f>
        <v>0.99999999999999989</v>
      </c>
      <c r="K34" s="1170">
        <f>주간실적통계!AE33</f>
        <v>1.0499999999999998</v>
      </c>
      <c r="L34" s="1207">
        <f>주간실적통계!AL33</f>
        <v>0.99999999999999989</v>
      </c>
      <c r="M34" s="1210">
        <f>주간실적통계!AM33</f>
        <v>1.0499999999999998</v>
      </c>
      <c r="N34" s="1207">
        <f>주간실적통계!AV33</f>
        <v>0.99999999999999989</v>
      </c>
      <c r="O34" s="1210">
        <f>주간실적통계!AW33</f>
        <v>1.0499999999999998</v>
      </c>
      <c r="P34" s="1207">
        <f>주간실적통계!BD33</f>
        <v>0.99999999999999989</v>
      </c>
      <c r="Q34" s="1210">
        <f>주간실적통계!BE33</f>
        <v>1.0499999999999998</v>
      </c>
      <c r="R34" s="1207">
        <f>주간실적통계!BH33</f>
        <v>0.99999999999999989</v>
      </c>
      <c r="S34" s="1210">
        <f>주간실적통계!BI33</f>
        <v>1.0499999999999998</v>
      </c>
      <c r="T34" s="1131">
        <f>주간실적통계!BJ33</f>
        <v>0.99999999999999989</v>
      </c>
      <c r="U34" s="1132">
        <f>주간실적통계!BK33</f>
        <v>1.0499999999999998</v>
      </c>
    </row>
    <row r="35" spans="1:21" ht="22" customHeight="1" x14ac:dyDescent="0.25">
      <c r="A35" s="175"/>
      <c r="B35" s="110"/>
      <c r="C35" s="42"/>
      <c r="D35" s="42" t="s">
        <v>296</v>
      </c>
      <c r="E35" s="43"/>
      <c r="F35" s="1169">
        <f>주간실적통계!N34</f>
        <v>0</v>
      </c>
      <c r="G35" s="1170">
        <f>주간실적통계!O34</f>
        <v>0</v>
      </c>
      <c r="H35" s="1169">
        <f>주간실적통계!V34</f>
        <v>0.75</v>
      </c>
      <c r="I35" s="1170">
        <f>주간실적통계!W34</f>
        <v>0.8</v>
      </c>
      <c r="J35" s="1169">
        <f>주간실적통계!AD34</f>
        <v>1.0000000000000002</v>
      </c>
      <c r="K35" s="1170">
        <f>주간실적통계!AE34</f>
        <v>1.0500000000000003</v>
      </c>
      <c r="L35" s="1207">
        <f>주간실적통계!AL34</f>
        <v>1.0000000000000002</v>
      </c>
      <c r="M35" s="1210">
        <f>주간실적통계!AM34</f>
        <v>1.0500000000000003</v>
      </c>
      <c r="N35" s="1207">
        <f>주간실적통계!AV34</f>
        <v>1.0000000000000002</v>
      </c>
      <c r="O35" s="1210">
        <f>주간실적통계!AW34</f>
        <v>1.0500000000000003</v>
      </c>
      <c r="P35" s="1207">
        <f>주간실적통계!BD34</f>
        <v>1.0000000000000002</v>
      </c>
      <c r="Q35" s="1210">
        <f>주간실적통계!BE34</f>
        <v>1.0500000000000003</v>
      </c>
      <c r="R35" s="1207">
        <f>주간실적통계!BH34</f>
        <v>1.0000000000000002</v>
      </c>
      <c r="S35" s="1210">
        <f>주간실적통계!BI34</f>
        <v>1.0500000000000003</v>
      </c>
      <c r="T35" s="1131">
        <f>주간실적통계!BJ34</f>
        <v>1.0000000000000002</v>
      </c>
      <c r="U35" s="1132">
        <f>주간실적통계!BK34</f>
        <v>1.0500000000000003</v>
      </c>
    </row>
    <row r="36" spans="1:21" ht="22" customHeight="1" x14ac:dyDescent="0.25">
      <c r="A36" s="175"/>
      <c r="B36" s="140"/>
      <c r="C36" s="12" t="s">
        <v>149</v>
      </c>
      <c r="D36" s="12" t="s">
        <v>348</v>
      </c>
      <c r="E36" s="13"/>
      <c r="F36" s="1179">
        <f>주간실적통계!N35</f>
        <v>0</v>
      </c>
      <c r="G36" s="1180">
        <f>주간실적통계!O35</f>
        <v>0</v>
      </c>
      <c r="H36" s="1179">
        <f>주간실적통계!V35</f>
        <v>1</v>
      </c>
      <c r="I36" s="1180">
        <f>주간실적통계!W35</f>
        <v>0.66666666666666663</v>
      </c>
      <c r="J36" s="1203">
        <f>주간실적통계!AD35</f>
        <v>1</v>
      </c>
      <c r="K36" s="1204">
        <f>주간실적통계!AE35</f>
        <v>1</v>
      </c>
      <c r="L36" s="1205">
        <f>주간실적통계!AL35</f>
        <v>1</v>
      </c>
      <c r="M36" s="1206">
        <f>주간실적통계!AM35</f>
        <v>1</v>
      </c>
      <c r="N36" s="1205">
        <f>주간실적통계!AV35</f>
        <v>1</v>
      </c>
      <c r="O36" s="1206">
        <f>주간실적통계!AW35</f>
        <v>1</v>
      </c>
      <c r="P36" s="1205">
        <f>주간실적통계!BD35</f>
        <v>1</v>
      </c>
      <c r="Q36" s="1206">
        <f>주간실적통계!BE35</f>
        <v>1</v>
      </c>
      <c r="R36" s="1205">
        <f>주간실적통계!BH35</f>
        <v>1</v>
      </c>
      <c r="S36" s="1206">
        <f>주간실적통계!BI35</f>
        <v>1</v>
      </c>
      <c r="T36" s="1144">
        <f>주간실적통계!BJ35</f>
        <v>1</v>
      </c>
      <c r="U36" s="1145">
        <f>주간실적통계!BK35</f>
        <v>1</v>
      </c>
    </row>
    <row r="37" spans="1:21" ht="22" customHeight="1" x14ac:dyDescent="0.25">
      <c r="A37" s="175"/>
      <c r="B37" s="140"/>
      <c r="C37" s="12" t="s">
        <v>150</v>
      </c>
      <c r="D37" s="12" t="s">
        <v>119</v>
      </c>
      <c r="E37" s="13"/>
      <c r="F37" s="1179">
        <f>주간실적통계!N36</f>
        <v>0.22500000000000003</v>
      </c>
      <c r="G37" s="1180">
        <f>주간실적통계!O36</f>
        <v>0.22500000000000003</v>
      </c>
      <c r="H37" s="1179">
        <f>주간실적통계!V36</f>
        <v>0.7</v>
      </c>
      <c r="I37" s="1180">
        <f>주간실적통계!W36</f>
        <v>0.7</v>
      </c>
      <c r="J37" s="1179">
        <f>주간실적통계!AD36</f>
        <v>0.72500000000000009</v>
      </c>
      <c r="K37" s="1180">
        <f>주간실적통계!AE36</f>
        <v>0.72500000000000009</v>
      </c>
      <c r="L37" s="1179">
        <f>주간실적통계!AL36</f>
        <v>0.8125</v>
      </c>
      <c r="M37" s="1180">
        <f>주간실적통계!AM36</f>
        <v>0.72500000000000009</v>
      </c>
      <c r="N37" s="1179">
        <f>주간실적통계!AV36</f>
        <v>0.95</v>
      </c>
      <c r="O37" s="1180">
        <f>주간실적통계!AW36</f>
        <v>0.72500000000000009</v>
      </c>
      <c r="P37" s="1179">
        <f>주간실적통계!BD36</f>
        <v>1</v>
      </c>
      <c r="Q37" s="1180">
        <f>주간실적통계!BE36</f>
        <v>0.72500000000000009</v>
      </c>
      <c r="R37" s="1179">
        <f>주간실적통계!BH36</f>
        <v>1</v>
      </c>
      <c r="S37" s="1180">
        <f>주간실적통계!BI36</f>
        <v>0.72500000000000009</v>
      </c>
      <c r="T37" s="1141">
        <f>주간실적통계!BJ36</f>
        <v>1</v>
      </c>
      <c r="U37" s="1142">
        <f>주간실적통계!BK36</f>
        <v>0.72500000000000009</v>
      </c>
    </row>
    <row r="38" spans="1:21" ht="22" customHeight="1" x14ac:dyDescent="0.25">
      <c r="A38" s="175"/>
      <c r="B38" s="52"/>
      <c r="C38" s="49"/>
      <c r="D38" s="49" t="s">
        <v>151</v>
      </c>
      <c r="E38" s="50"/>
      <c r="F38" s="1169">
        <f>주간실적통계!N37</f>
        <v>0.30000000000000004</v>
      </c>
      <c r="G38" s="1170">
        <f>주간실적통계!O37</f>
        <v>0.30000000000000004</v>
      </c>
      <c r="H38" s="1169">
        <f>주간실적통계!V37</f>
        <v>0.9</v>
      </c>
      <c r="I38" s="1170">
        <f>주간실적통계!W37</f>
        <v>0.9</v>
      </c>
      <c r="J38" s="1207">
        <f>주간실적통계!AD37</f>
        <v>1</v>
      </c>
      <c r="K38" s="1208">
        <f>주간실적통계!AE37</f>
        <v>1</v>
      </c>
      <c r="L38" s="1207">
        <f>주간실적통계!AL37</f>
        <v>1</v>
      </c>
      <c r="M38" s="1208">
        <f>주간실적통계!AM37</f>
        <v>1</v>
      </c>
      <c r="N38" s="1207">
        <f>주간실적통계!AV37</f>
        <v>1</v>
      </c>
      <c r="O38" s="1208">
        <f>주간실적통계!AW37</f>
        <v>1</v>
      </c>
      <c r="P38" s="1207">
        <f>주간실적통계!BD37</f>
        <v>1</v>
      </c>
      <c r="Q38" s="1208">
        <f>주간실적통계!BE37</f>
        <v>1</v>
      </c>
      <c r="R38" s="1207">
        <f>주간실적통계!BH37</f>
        <v>1</v>
      </c>
      <c r="S38" s="1208">
        <f>주간실적통계!BI37</f>
        <v>1</v>
      </c>
      <c r="T38" s="1131">
        <f>주간실적통계!BJ37</f>
        <v>1</v>
      </c>
      <c r="U38" s="1143">
        <f>주간실적통계!BK37</f>
        <v>1</v>
      </c>
    </row>
    <row r="39" spans="1:21" ht="22" customHeight="1" x14ac:dyDescent="0.25">
      <c r="A39" s="175"/>
      <c r="B39" s="52"/>
      <c r="C39" s="49"/>
      <c r="D39" s="49" t="s">
        <v>152</v>
      </c>
      <c r="E39" s="50"/>
      <c r="F39" s="1169">
        <f>주간실적통계!N38</f>
        <v>0.4</v>
      </c>
      <c r="G39" s="1170">
        <f>주간실적통계!O38</f>
        <v>0.4</v>
      </c>
      <c r="H39" s="1207">
        <f>주간실적통계!V38</f>
        <v>0.6</v>
      </c>
      <c r="I39" s="1210">
        <f>주간실적통계!W38</f>
        <v>0.6</v>
      </c>
      <c r="J39" s="1207">
        <f>주간실적통계!AD38</f>
        <v>0.6</v>
      </c>
      <c r="K39" s="1208">
        <f>주간실적통계!AE38</f>
        <v>0.6</v>
      </c>
      <c r="L39" s="1207">
        <f>주간실적통계!AL38</f>
        <v>0.7</v>
      </c>
      <c r="M39" s="1208">
        <f>주간실적통계!AM38</f>
        <v>0.6</v>
      </c>
      <c r="N39" s="1207">
        <f>주간실적통계!AV38</f>
        <v>1</v>
      </c>
      <c r="O39" s="1208">
        <f>주간실적통계!AW38</f>
        <v>0.6</v>
      </c>
      <c r="P39" s="1207">
        <f>주간실적통계!BD38</f>
        <v>1</v>
      </c>
      <c r="Q39" s="1208">
        <f>주간실적통계!BE38</f>
        <v>0.6</v>
      </c>
      <c r="R39" s="1207">
        <f>주간실적통계!BH38</f>
        <v>1</v>
      </c>
      <c r="S39" s="1208">
        <f>주간실적통계!BI38</f>
        <v>0.6</v>
      </c>
      <c r="T39" s="1131">
        <f>주간실적통계!BJ38</f>
        <v>1</v>
      </c>
      <c r="U39" s="1143">
        <f>주간실적통계!BK38</f>
        <v>0.6</v>
      </c>
    </row>
    <row r="40" spans="1:21" ht="22" customHeight="1" x14ac:dyDescent="0.25">
      <c r="A40" s="175"/>
      <c r="B40" s="52"/>
      <c r="C40" s="49"/>
      <c r="D40" s="49" t="s">
        <v>153</v>
      </c>
      <c r="E40" s="50"/>
      <c r="F40" s="1169">
        <f>주간실적통계!N39</f>
        <v>0.2</v>
      </c>
      <c r="G40" s="1170">
        <f>주간실적통계!O39</f>
        <v>0.2</v>
      </c>
      <c r="H40" s="1207">
        <f>주간실적통계!V39</f>
        <v>0.3</v>
      </c>
      <c r="I40" s="1210">
        <f>주간실적통계!W39</f>
        <v>0.3</v>
      </c>
      <c r="J40" s="1207">
        <f>주간실적통계!AD39</f>
        <v>0.3</v>
      </c>
      <c r="K40" s="1208">
        <f>주간실적통계!AE39</f>
        <v>0.3</v>
      </c>
      <c r="L40" s="1207">
        <f>주간실적통계!AL39</f>
        <v>0.55000000000000004</v>
      </c>
      <c r="M40" s="1208">
        <f>주간실적통계!AM39</f>
        <v>0.3</v>
      </c>
      <c r="N40" s="1207">
        <f>주간실적통계!AV39</f>
        <v>0.8</v>
      </c>
      <c r="O40" s="1208">
        <f>주간실적통계!AW39</f>
        <v>0.3</v>
      </c>
      <c r="P40" s="1207">
        <f>주간실적통계!BD39</f>
        <v>1</v>
      </c>
      <c r="Q40" s="1208">
        <f>주간실적통계!BE39</f>
        <v>0.3</v>
      </c>
      <c r="R40" s="1207">
        <f>주간실적통계!BH39</f>
        <v>1</v>
      </c>
      <c r="S40" s="1208">
        <f>주간실적통계!BI39</f>
        <v>0.3</v>
      </c>
      <c r="T40" s="1131">
        <f>주간실적통계!BJ39</f>
        <v>1</v>
      </c>
      <c r="U40" s="1143">
        <f>주간실적통계!BK39</f>
        <v>0.3</v>
      </c>
    </row>
    <row r="41" spans="1:21" ht="22" customHeight="1" x14ac:dyDescent="0.25">
      <c r="A41" s="175"/>
      <c r="B41" s="52"/>
      <c r="C41" s="49"/>
      <c r="D41" s="49" t="s">
        <v>376</v>
      </c>
      <c r="E41" s="50"/>
      <c r="F41" s="1169">
        <f>주간실적통계!N40</f>
        <v>0</v>
      </c>
      <c r="G41" s="1170">
        <f>주간실적통계!O40</f>
        <v>0</v>
      </c>
      <c r="H41" s="1169">
        <f>주간실적통계!V40</f>
        <v>1</v>
      </c>
      <c r="I41" s="1170">
        <f>주간실적통계!W40</f>
        <v>1</v>
      </c>
      <c r="J41" s="1207">
        <f>주간실적통계!AD40</f>
        <v>1</v>
      </c>
      <c r="K41" s="1208">
        <f>주간실적통계!AE40</f>
        <v>1</v>
      </c>
      <c r="L41" s="1207">
        <f>주간실적통계!AL40</f>
        <v>1</v>
      </c>
      <c r="M41" s="1208">
        <f>주간실적통계!AM40</f>
        <v>1</v>
      </c>
      <c r="N41" s="1207">
        <f>주간실적통계!AV40</f>
        <v>1</v>
      </c>
      <c r="O41" s="1208">
        <f>주간실적통계!AW40</f>
        <v>1</v>
      </c>
      <c r="P41" s="1207">
        <f>주간실적통계!BD40</f>
        <v>1</v>
      </c>
      <c r="Q41" s="1208">
        <f>주간실적통계!BE40</f>
        <v>1</v>
      </c>
      <c r="R41" s="1207">
        <f>주간실적통계!BH40</f>
        <v>1</v>
      </c>
      <c r="S41" s="1208">
        <f>주간실적통계!BI40</f>
        <v>1</v>
      </c>
      <c r="T41" s="1131">
        <f>주간실적통계!BJ40</f>
        <v>1</v>
      </c>
      <c r="U41" s="1143">
        <f>주간실적통계!BK40</f>
        <v>1</v>
      </c>
    </row>
    <row r="42" spans="1:21" ht="22" customHeight="1" x14ac:dyDescent="0.25">
      <c r="A42" s="175"/>
      <c r="B42" s="46">
        <v>2.2000000000000002</v>
      </c>
      <c r="C42" s="46" t="s">
        <v>49</v>
      </c>
      <c r="D42" s="46"/>
      <c r="E42" s="46"/>
      <c r="F42" s="1177">
        <f>주간실적통계!N41</f>
        <v>0</v>
      </c>
      <c r="G42" s="1178">
        <f>주간실적통계!O41</f>
        <v>0</v>
      </c>
      <c r="H42" s="1177">
        <f>주간실적통계!V41</f>
        <v>4.6018518518518514E-2</v>
      </c>
      <c r="I42" s="1178">
        <f>주간실적통계!W41</f>
        <v>4.6018518518518514E-2</v>
      </c>
      <c r="J42" s="1177">
        <f>주간실적통계!AD41</f>
        <v>0.2757464791472144</v>
      </c>
      <c r="K42" s="1178">
        <f>주간실적통계!AE41</f>
        <v>0.27589335414721439</v>
      </c>
      <c r="L42" s="1177">
        <f>주간실적통계!AL41</f>
        <v>0.47751313025210079</v>
      </c>
      <c r="M42" s="1178">
        <f>주간실적통계!AM41</f>
        <v>0.28651835414721438</v>
      </c>
      <c r="N42" s="1177">
        <f>주간실적통계!AV41</f>
        <v>0.74094498910675377</v>
      </c>
      <c r="O42" s="1178">
        <f>주간실적통계!AW41</f>
        <v>0.28651835414721438</v>
      </c>
      <c r="P42" s="1177">
        <f>주간실적통계!BD41</f>
        <v>1</v>
      </c>
      <c r="Q42" s="1178">
        <f>주간실적통계!BE41</f>
        <v>0.28651835414721438</v>
      </c>
      <c r="R42" s="1177">
        <f>주간실적통계!BH41</f>
        <v>1</v>
      </c>
      <c r="S42" s="1178">
        <f>주간실적통계!BI41</f>
        <v>0.28651835414721438</v>
      </c>
      <c r="T42" s="1139">
        <f>주간실적통계!BJ41</f>
        <v>1</v>
      </c>
      <c r="U42" s="1140">
        <f>주간실적통계!BK41</f>
        <v>0.28651835414721438</v>
      </c>
    </row>
    <row r="43" spans="1:21" ht="22" customHeight="1" x14ac:dyDescent="0.25">
      <c r="A43" s="175"/>
      <c r="B43" s="140"/>
      <c r="C43" s="12" t="s">
        <v>349</v>
      </c>
      <c r="D43" s="140"/>
      <c r="E43" s="140"/>
      <c r="F43" s="1179">
        <f>주간실적통계!N42</f>
        <v>0</v>
      </c>
      <c r="G43" s="1180">
        <f>주간실적통계!O42</f>
        <v>0</v>
      </c>
      <c r="H43" s="1179">
        <f>주간실적통계!V42</f>
        <v>0</v>
      </c>
      <c r="I43" s="1180">
        <f>주간실적통계!W42</f>
        <v>0</v>
      </c>
      <c r="J43" s="1179">
        <f>주간실적통계!AD42</f>
        <v>6.8750000000000006E-2</v>
      </c>
      <c r="K43" s="1180">
        <f>주간실적통계!AE42</f>
        <v>6.9337499999999996E-2</v>
      </c>
      <c r="L43" s="1179">
        <f>주간실적통계!AL42</f>
        <v>0.15375</v>
      </c>
      <c r="M43" s="1180">
        <f>주간실적통계!AM42</f>
        <v>0.11183750000000001</v>
      </c>
      <c r="N43" s="1179">
        <f>주간실적통계!AV42</f>
        <v>0.45833333333333331</v>
      </c>
      <c r="O43" s="1180">
        <f>주간실적통계!AW42</f>
        <v>0.11183750000000001</v>
      </c>
      <c r="P43" s="1179">
        <f>주간실적통계!BD42</f>
        <v>1</v>
      </c>
      <c r="Q43" s="1180">
        <f>주간실적통계!BE42</f>
        <v>0.11183750000000001</v>
      </c>
      <c r="R43" s="1179">
        <f>주간실적통계!BH42</f>
        <v>1</v>
      </c>
      <c r="S43" s="1180">
        <f>주간실적통계!BI42</f>
        <v>0.11183750000000001</v>
      </c>
      <c r="T43" s="1141">
        <f>주간실적통계!BJ42</f>
        <v>1</v>
      </c>
      <c r="U43" s="1142">
        <f>주간실적통계!BK42</f>
        <v>0.11183750000000001</v>
      </c>
    </row>
    <row r="44" spans="1:21" ht="22" customHeight="1" x14ac:dyDescent="0.25">
      <c r="A44" s="175"/>
      <c r="B44" s="674"/>
      <c r="C44" s="675"/>
      <c r="D44" s="675" t="s">
        <v>336</v>
      </c>
      <c r="E44" s="676"/>
      <c r="F44" s="1182">
        <f>주간실적통계!N43</f>
        <v>0</v>
      </c>
      <c r="G44" s="1170">
        <f>주간실적통계!O43</f>
        <v>0</v>
      </c>
      <c r="H44" s="1182">
        <f>주간실적통계!V43</f>
        <v>0</v>
      </c>
      <c r="I44" s="1170">
        <f>주간실적통계!W43</f>
        <v>0</v>
      </c>
      <c r="J44" s="1182">
        <f>주간실적통계!AD43</f>
        <v>0</v>
      </c>
      <c r="K44" s="1170">
        <f>주간실적통계!AE43</f>
        <v>0</v>
      </c>
      <c r="L44" s="1182">
        <f>주간실적통계!AL43</f>
        <v>0</v>
      </c>
      <c r="M44" s="1170">
        <f>주간실적통계!AM43</f>
        <v>0</v>
      </c>
      <c r="N44" s="1182">
        <f>주간실적통계!AV43</f>
        <v>0.5</v>
      </c>
      <c r="O44" s="1170">
        <f>주간실적통계!AW43</f>
        <v>0</v>
      </c>
      <c r="P44" s="1182">
        <f>주간실적통계!BD43</f>
        <v>1</v>
      </c>
      <c r="Q44" s="1170">
        <f>주간실적통계!BE43</f>
        <v>0</v>
      </c>
      <c r="R44" s="1207">
        <f>주간실적통계!BH43</f>
        <v>1</v>
      </c>
      <c r="S44" s="1210">
        <f>주간실적통계!BI43</f>
        <v>0</v>
      </c>
      <c r="T44" s="1131">
        <f>주간실적통계!BJ43</f>
        <v>1</v>
      </c>
      <c r="U44" s="1132">
        <f>주간실적통계!BK43</f>
        <v>0</v>
      </c>
    </row>
    <row r="45" spans="1:21" ht="22" customHeight="1" x14ac:dyDescent="0.25">
      <c r="A45" s="175"/>
      <c r="B45" s="674"/>
      <c r="C45" s="675"/>
      <c r="D45" s="675" t="s">
        <v>337</v>
      </c>
      <c r="E45" s="676"/>
      <c r="F45" s="1182">
        <f>주간실적통계!N44</f>
        <v>0</v>
      </c>
      <c r="G45" s="1170">
        <f>주간실적통계!O44</f>
        <v>0</v>
      </c>
      <c r="H45" s="1182">
        <f>주간실적통계!V44</f>
        <v>0</v>
      </c>
      <c r="I45" s="1170">
        <f>주간실적통계!W44</f>
        <v>0</v>
      </c>
      <c r="J45" s="1182">
        <f>주간실적통계!AD44</f>
        <v>0</v>
      </c>
      <c r="K45" s="1170">
        <f>주간실적통계!AE44</f>
        <v>0</v>
      </c>
      <c r="L45" s="1182">
        <f>주간실적통계!AL44</f>
        <v>0</v>
      </c>
      <c r="M45" s="1170">
        <f>주간실적통계!AM44</f>
        <v>0</v>
      </c>
      <c r="N45" s="1182">
        <f>주간실적통계!AV44</f>
        <v>0</v>
      </c>
      <c r="O45" s="1170">
        <f>주간실적통계!AW44</f>
        <v>0</v>
      </c>
      <c r="P45" s="1182">
        <f>주간실적통계!BD44</f>
        <v>1</v>
      </c>
      <c r="Q45" s="1170">
        <f>주간실적통계!BE44</f>
        <v>0</v>
      </c>
      <c r="R45" s="1207">
        <f>주간실적통계!BH44</f>
        <v>1</v>
      </c>
      <c r="S45" s="1210">
        <f>주간실적통계!BI44</f>
        <v>0</v>
      </c>
      <c r="T45" s="1131">
        <f>주간실적통계!BJ44</f>
        <v>1</v>
      </c>
      <c r="U45" s="1132">
        <f>주간실적통계!BK44</f>
        <v>0</v>
      </c>
    </row>
    <row r="46" spans="1:21" ht="22" customHeight="1" x14ac:dyDescent="0.25">
      <c r="A46" s="175"/>
      <c r="B46" s="674"/>
      <c r="C46" s="675"/>
      <c r="D46" s="675" t="s">
        <v>338</v>
      </c>
      <c r="E46" s="680"/>
      <c r="F46" s="1182">
        <f>주간실적통계!N45</f>
        <v>0</v>
      </c>
      <c r="G46" s="1170">
        <f>주간실적통계!O45</f>
        <v>0</v>
      </c>
      <c r="H46" s="1182">
        <f>주간실적통계!V45</f>
        <v>0</v>
      </c>
      <c r="I46" s="1170">
        <f>주간실적통계!W45</f>
        <v>0</v>
      </c>
      <c r="J46" s="1182">
        <f>주간실적통계!AD45</f>
        <v>0.27500000000000002</v>
      </c>
      <c r="K46" s="1170">
        <f>주간실적통계!AE45</f>
        <v>0.27734999999999999</v>
      </c>
      <c r="L46" s="1182">
        <f>주간실적통계!AL45</f>
        <v>0.61499999999999999</v>
      </c>
      <c r="M46" s="1170">
        <f>주간실적통계!AM45</f>
        <v>0.44735000000000003</v>
      </c>
      <c r="N46" s="1182">
        <f>주간실적통계!AV45</f>
        <v>1</v>
      </c>
      <c r="O46" s="1170">
        <f>주간실적통계!AW45</f>
        <v>0.44735000000000003</v>
      </c>
      <c r="P46" s="1207">
        <f>주간실적통계!BD45</f>
        <v>1</v>
      </c>
      <c r="Q46" s="1210">
        <f>주간실적통계!BE45</f>
        <v>0.44735000000000003</v>
      </c>
      <c r="R46" s="1207">
        <f>주간실적통계!BH45</f>
        <v>1</v>
      </c>
      <c r="S46" s="1210">
        <f>주간실적통계!BI45</f>
        <v>0.44735000000000003</v>
      </c>
      <c r="T46" s="1131">
        <f>주간실적통계!BJ45</f>
        <v>1</v>
      </c>
      <c r="U46" s="1132">
        <f>주간실적통계!BK45</f>
        <v>0.44735000000000003</v>
      </c>
    </row>
    <row r="47" spans="1:21" ht="22" customHeight="1" x14ac:dyDescent="0.25">
      <c r="A47" s="175"/>
      <c r="B47" s="674"/>
      <c r="C47" s="675"/>
      <c r="D47" s="675" t="s">
        <v>339</v>
      </c>
      <c r="E47" s="680"/>
      <c r="F47" s="1182">
        <f>주간실적통계!N46</f>
        <v>0</v>
      </c>
      <c r="G47" s="1170">
        <f>주간실적통계!O46</f>
        <v>0</v>
      </c>
      <c r="H47" s="1182">
        <f>주간실적통계!V46</f>
        <v>0</v>
      </c>
      <c r="I47" s="1170">
        <f>주간실적통계!W46</f>
        <v>0</v>
      </c>
      <c r="J47" s="1182">
        <f>주간실적통계!AD46</f>
        <v>0</v>
      </c>
      <c r="K47" s="1170">
        <f>주간실적통계!AE46</f>
        <v>0</v>
      </c>
      <c r="L47" s="1182">
        <f>주간실적통계!AL46</f>
        <v>0</v>
      </c>
      <c r="M47" s="1170">
        <f>주간실적통계!AM46</f>
        <v>0</v>
      </c>
      <c r="N47" s="1182">
        <f>주간실적통계!AV46</f>
        <v>0.33333333333333331</v>
      </c>
      <c r="O47" s="1170">
        <f>주간실적통계!AW46</f>
        <v>0</v>
      </c>
      <c r="P47" s="1207">
        <f>주간실적통계!BD46</f>
        <v>1</v>
      </c>
      <c r="Q47" s="1210">
        <f>주간실적통계!BE46</f>
        <v>0</v>
      </c>
      <c r="R47" s="1207">
        <f>주간실적통계!BH46</f>
        <v>1</v>
      </c>
      <c r="S47" s="1210">
        <f>주간실적통계!BI46</f>
        <v>0</v>
      </c>
      <c r="T47" s="1131">
        <f>주간실적통계!BJ46</f>
        <v>1</v>
      </c>
      <c r="U47" s="1132">
        <f>주간실적통계!BK46</f>
        <v>0</v>
      </c>
    </row>
    <row r="48" spans="1:21" ht="22" customHeight="1" x14ac:dyDescent="0.25">
      <c r="A48" s="175"/>
      <c r="B48" s="140"/>
      <c r="C48" s="140" t="s">
        <v>340</v>
      </c>
      <c r="D48" s="140"/>
      <c r="E48" s="142"/>
      <c r="F48" s="1183">
        <f>주간실적통계!N47</f>
        <v>0</v>
      </c>
      <c r="G48" s="1180">
        <f>주간실적통계!O47</f>
        <v>0</v>
      </c>
      <c r="H48" s="1183">
        <f>주간실적통계!V47</f>
        <v>0.18407407407407406</v>
      </c>
      <c r="I48" s="1180">
        <f>주간실적통계!W47</f>
        <v>0.18407407407407406</v>
      </c>
      <c r="J48" s="1183">
        <f>주간실적통계!AD47</f>
        <v>0.57671957671957663</v>
      </c>
      <c r="K48" s="1180">
        <f>주간실적통계!AE47</f>
        <v>0.57671957671957663</v>
      </c>
      <c r="L48" s="1183">
        <f>주간실적통계!AL47</f>
        <v>0.84126984126984128</v>
      </c>
      <c r="M48" s="1180">
        <f>주간실적통계!AM47</f>
        <v>0.57671957671957663</v>
      </c>
      <c r="N48" s="1183">
        <f>주간실적통계!AV47</f>
        <v>0.96296296296296291</v>
      </c>
      <c r="O48" s="1180">
        <f>주간실적통계!AW47</f>
        <v>0.57671957671957663</v>
      </c>
      <c r="P48" s="1183">
        <f>주간실적통계!BD47</f>
        <v>1</v>
      </c>
      <c r="Q48" s="1180">
        <f>주간실적통계!BE47</f>
        <v>0.57671957671957663</v>
      </c>
      <c r="R48" s="1183">
        <f>주간실적통계!BH47</f>
        <v>1</v>
      </c>
      <c r="S48" s="1180">
        <f>주간실적통계!BI47</f>
        <v>0.57671957671957663</v>
      </c>
      <c r="T48" s="1147">
        <f>주간실적통계!BJ47</f>
        <v>1</v>
      </c>
      <c r="U48" s="1142">
        <f>주간실적통계!BK47</f>
        <v>0.57671957671957663</v>
      </c>
    </row>
    <row r="49" spans="1:21" ht="22" customHeight="1" x14ac:dyDescent="0.25">
      <c r="A49" s="175"/>
      <c r="B49" s="49"/>
      <c r="C49" s="49"/>
      <c r="D49" s="49" t="s">
        <v>341</v>
      </c>
      <c r="E49" s="50"/>
      <c r="F49" s="1169">
        <f>주간실적통계!N48</f>
        <v>0</v>
      </c>
      <c r="G49" s="1181">
        <f>주간실적통계!O48</f>
        <v>0</v>
      </c>
      <c r="H49" s="1169">
        <f>주간실적통계!V48</f>
        <v>0.33</v>
      </c>
      <c r="I49" s="1170">
        <f>주간실적통계!W48</f>
        <v>0.33</v>
      </c>
      <c r="J49" s="1169">
        <f>주간실적통계!AD48</f>
        <v>1</v>
      </c>
      <c r="K49" s="1170">
        <f>주간실적통계!AE48</f>
        <v>1</v>
      </c>
      <c r="L49" s="1207">
        <f>주간실적통계!AL48</f>
        <v>1</v>
      </c>
      <c r="M49" s="1217">
        <f>주간실적통계!AM48</f>
        <v>1</v>
      </c>
      <c r="N49" s="1207">
        <f>주간실적통계!AV48</f>
        <v>1</v>
      </c>
      <c r="O49" s="1208">
        <f>주간실적통계!AW48</f>
        <v>1</v>
      </c>
      <c r="P49" s="1207">
        <f>주간실적통계!BD48</f>
        <v>1</v>
      </c>
      <c r="Q49" s="1208">
        <f>주간실적통계!BE48</f>
        <v>1</v>
      </c>
      <c r="R49" s="1207">
        <f>주간실적통계!BH48</f>
        <v>1</v>
      </c>
      <c r="S49" s="1208">
        <f>주간실적통계!BI48</f>
        <v>1</v>
      </c>
      <c r="T49" s="1131">
        <f>주간실적통계!BJ48</f>
        <v>1</v>
      </c>
      <c r="U49" s="1143">
        <f>주간실적통계!BK48</f>
        <v>1</v>
      </c>
    </row>
    <row r="50" spans="1:21" ht="22" customHeight="1" x14ac:dyDescent="0.25">
      <c r="A50" s="175"/>
      <c r="B50" s="49"/>
      <c r="C50" s="49"/>
      <c r="D50" s="49" t="s">
        <v>342</v>
      </c>
      <c r="E50" s="50"/>
      <c r="F50" s="1169">
        <f>주간실적통계!N49</f>
        <v>0</v>
      </c>
      <c r="G50" s="1181">
        <f>주간실적통계!O49</f>
        <v>0</v>
      </c>
      <c r="H50" s="1169">
        <f>주간실적통계!V49</f>
        <v>0</v>
      </c>
      <c r="I50" s="1170">
        <f>주간실적통계!W49</f>
        <v>0</v>
      </c>
      <c r="J50" s="1169">
        <f>주간실적통계!AD49</f>
        <v>0.2857142857142857</v>
      </c>
      <c r="K50" s="1170">
        <f>주간실적통계!AE49</f>
        <v>0.2857142857142857</v>
      </c>
      <c r="L50" s="1169">
        <f>주간실적통계!AL49</f>
        <v>0.8571428571428571</v>
      </c>
      <c r="M50" s="1170">
        <f>주간실적통계!AM49</f>
        <v>0.2857142857142857</v>
      </c>
      <c r="N50" s="1207">
        <f>주간실적통계!AV49</f>
        <v>1</v>
      </c>
      <c r="O50" s="1218">
        <f>주간실적통계!AW49</f>
        <v>0.2857142857142857</v>
      </c>
      <c r="P50" s="1207">
        <f>주간실적통계!BD49</f>
        <v>1</v>
      </c>
      <c r="Q50" s="1208">
        <f>주간실적통계!BE49</f>
        <v>0.2857142857142857</v>
      </c>
      <c r="R50" s="1207">
        <f>주간실적통계!BH49</f>
        <v>1</v>
      </c>
      <c r="S50" s="1208">
        <f>주간실적통계!BI49</f>
        <v>0.2857142857142857</v>
      </c>
      <c r="T50" s="1131">
        <f>주간실적통계!BJ49</f>
        <v>1</v>
      </c>
      <c r="U50" s="1143">
        <f>주간실적통계!BK49</f>
        <v>0.2857142857142857</v>
      </c>
    </row>
    <row r="51" spans="1:21" ht="22" customHeight="1" x14ac:dyDescent="0.25">
      <c r="A51" s="175"/>
      <c r="B51" s="49"/>
      <c r="C51" s="49"/>
      <c r="D51" s="49" t="s">
        <v>343</v>
      </c>
      <c r="E51" s="50"/>
      <c r="F51" s="1169">
        <f>주간실적통계!N50</f>
        <v>0</v>
      </c>
      <c r="G51" s="1181">
        <f>주간실적통계!O50</f>
        <v>0</v>
      </c>
      <c r="H51" s="1169">
        <f>주간실적통계!V50</f>
        <v>0.22222222222222221</v>
      </c>
      <c r="I51" s="1170">
        <f>주간실적통계!W50</f>
        <v>0.22222222222222221</v>
      </c>
      <c r="J51" s="1169">
        <f>주간실적통계!AD50</f>
        <v>0.44444444444444442</v>
      </c>
      <c r="K51" s="1170">
        <f>주간실적통계!AE50</f>
        <v>0.44444444444444442</v>
      </c>
      <c r="L51" s="1169">
        <f>주간실적통계!AL50</f>
        <v>0.66666666666666663</v>
      </c>
      <c r="M51" s="1170">
        <f>주간실적통계!AM50</f>
        <v>0.44444444444444442</v>
      </c>
      <c r="N51" s="1207">
        <f>주간실적통계!AV50</f>
        <v>0.88888888888888884</v>
      </c>
      <c r="O51" s="1217">
        <f>주간실적통계!AW50</f>
        <v>0.44444444444444442</v>
      </c>
      <c r="P51" s="1207">
        <f>주간실적통계!BD50</f>
        <v>1</v>
      </c>
      <c r="Q51" s="1208">
        <f>주간실적통계!BE50</f>
        <v>0.44444444444444442</v>
      </c>
      <c r="R51" s="1207">
        <f>주간실적통계!BH50</f>
        <v>1</v>
      </c>
      <c r="S51" s="1208">
        <f>주간실적통계!BI50</f>
        <v>0.44444444444444442</v>
      </c>
      <c r="T51" s="1131">
        <f>주간실적통계!BJ50</f>
        <v>1</v>
      </c>
      <c r="U51" s="1143">
        <f>주간실적통계!BK50</f>
        <v>0.44444444444444442</v>
      </c>
    </row>
    <row r="52" spans="1:21" ht="22" customHeight="1" x14ac:dyDescent="0.25">
      <c r="A52" s="175"/>
      <c r="B52" s="12"/>
      <c r="C52" s="12" t="s">
        <v>344</v>
      </c>
      <c r="D52" s="12"/>
      <c r="E52" s="13"/>
      <c r="F52" s="1183">
        <f>주간실적통계!N51</f>
        <v>0</v>
      </c>
      <c r="G52" s="1180">
        <f>주간실적통계!O51</f>
        <v>0</v>
      </c>
      <c r="H52" s="1183">
        <f>주간실적통계!V51</f>
        <v>0</v>
      </c>
      <c r="I52" s="1180">
        <f>주간실적통계!W51</f>
        <v>0</v>
      </c>
      <c r="J52" s="1183">
        <f>주간실적통계!AD51</f>
        <v>0.23529411764705882</v>
      </c>
      <c r="K52" s="1180">
        <f>주간실적통계!AE51</f>
        <v>0.23529411764705882</v>
      </c>
      <c r="L52" s="1183">
        <f>주간실적통계!AL51</f>
        <v>0.47058823529411764</v>
      </c>
      <c r="M52" s="1180">
        <f>주간실적통계!AM51</f>
        <v>0.23529411764705882</v>
      </c>
      <c r="N52" s="1183">
        <f>주간실적통계!AV51</f>
        <v>0.76470588235294112</v>
      </c>
      <c r="O52" s="1180">
        <f>주간실적통계!AW51</f>
        <v>0.23529411764705882</v>
      </c>
      <c r="P52" s="1183">
        <f>주간실적통계!BD51</f>
        <v>1</v>
      </c>
      <c r="Q52" s="1180">
        <f>주간실적통계!BE51</f>
        <v>0.23529411764705882</v>
      </c>
      <c r="R52" s="1183">
        <f>주간실적통계!BH51</f>
        <v>1</v>
      </c>
      <c r="S52" s="1180">
        <f>주간실적통계!BI51</f>
        <v>0.23529411764705882</v>
      </c>
      <c r="T52" s="1147">
        <f>주간실적통계!BJ51</f>
        <v>1</v>
      </c>
      <c r="U52" s="1142">
        <f>주간실적통계!BK51</f>
        <v>0.23529411764705882</v>
      </c>
    </row>
    <row r="53" spans="1:21" ht="22" customHeight="1" x14ac:dyDescent="0.45">
      <c r="A53" s="175"/>
      <c r="B53" s="572"/>
      <c r="C53" s="573"/>
      <c r="D53" s="49" t="s">
        <v>345</v>
      </c>
      <c r="E53" s="50"/>
      <c r="F53" s="1182">
        <f>주간실적통계!N52</f>
        <v>0</v>
      </c>
      <c r="G53" s="1181">
        <f>주간실적통계!O52</f>
        <v>0</v>
      </c>
      <c r="H53" s="1182">
        <f>주간실적통계!V52</f>
        <v>0</v>
      </c>
      <c r="I53" s="1181">
        <f>주간실적통계!W52</f>
        <v>0</v>
      </c>
      <c r="J53" s="1182">
        <f>주간실적통계!AD52</f>
        <v>0.23529411764705882</v>
      </c>
      <c r="K53" s="1170">
        <f>주간실적통계!AE52</f>
        <v>0.23529411764705882</v>
      </c>
      <c r="L53" s="1182">
        <f>주간실적통계!AL52</f>
        <v>0.47058823529411764</v>
      </c>
      <c r="M53" s="1170">
        <f>주간실적통계!AM52</f>
        <v>0.23529411764705882</v>
      </c>
      <c r="N53" s="1182">
        <f>주간실적통계!AV52</f>
        <v>0.76470588235294112</v>
      </c>
      <c r="O53" s="1170">
        <f>주간실적통계!AW52</f>
        <v>0.23529411764705882</v>
      </c>
      <c r="P53" s="1182">
        <f>주간실적통계!BD52</f>
        <v>1</v>
      </c>
      <c r="Q53" s="1170">
        <f>주간실적통계!BE52</f>
        <v>0.23529411764705882</v>
      </c>
      <c r="R53" s="1207">
        <f>주간실적통계!BH52</f>
        <v>1</v>
      </c>
      <c r="S53" s="1208">
        <f>주간실적통계!BI52</f>
        <v>0.23529411764705882</v>
      </c>
      <c r="T53" s="1131">
        <f>주간실적통계!BJ52</f>
        <v>1</v>
      </c>
      <c r="U53" s="1143">
        <f>주간실적통계!BK52</f>
        <v>0.23529411764705882</v>
      </c>
    </row>
    <row r="54" spans="1:21" ht="22" customHeight="1" x14ac:dyDescent="0.45">
      <c r="A54" s="175"/>
      <c r="B54" s="575"/>
      <c r="C54" s="188"/>
      <c r="D54" s="575" t="s">
        <v>346</v>
      </c>
      <c r="E54" s="576"/>
      <c r="F54" s="1182">
        <f>주간실적통계!N53</f>
        <v>0</v>
      </c>
      <c r="G54" s="1181">
        <f>주간실적통계!O53</f>
        <v>0</v>
      </c>
      <c r="H54" s="1182">
        <f>주간실적통계!V53</f>
        <v>0</v>
      </c>
      <c r="I54" s="1181">
        <f>주간실적통계!W53</f>
        <v>0</v>
      </c>
      <c r="J54" s="1182">
        <f>주간실적통계!AD53</f>
        <v>0.23529411764705882</v>
      </c>
      <c r="K54" s="1170">
        <f>주간실적통계!AE53</f>
        <v>0.23529411764705882</v>
      </c>
      <c r="L54" s="1182">
        <f>주간실적통계!AL53</f>
        <v>0.47058823529411764</v>
      </c>
      <c r="M54" s="1170">
        <f>주간실적통계!AM53</f>
        <v>0.23529411764705882</v>
      </c>
      <c r="N54" s="1182">
        <f>주간실적통계!AV53</f>
        <v>0.76470588235294112</v>
      </c>
      <c r="O54" s="1170">
        <f>주간실적통계!AW53</f>
        <v>0.23529411764705882</v>
      </c>
      <c r="P54" s="1182">
        <f>주간실적통계!BD53</f>
        <v>1</v>
      </c>
      <c r="Q54" s="1170">
        <f>주간실적통계!BE53</f>
        <v>0.23529411764705882</v>
      </c>
      <c r="R54" s="1207">
        <f>주간실적통계!BH53</f>
        <v>1</v>
      </c>
      <c r="S54" s="1208">
        <f>주간실적통계!BI53</f>
        <v>0.23529411764705882</v>
      </c>
      <c r="T54" s="1131">
        <f>주간실적통계!BJ53</f>
        <v>1</v>
      </c>
      <c r="U54" s="1143">
        <f>주간실적통계!BK53</f>
        <v>0.23529411764705882</v>
      </c>
    </row>
    <row r="55" spans="1:21" ht="22" customHeight="1" x14ac:dyDescent="0.45">
      <c r="A55" s="175"/>
      <c r="B55" s="12"/>
      <c r="C55" s="12" t="s">
        <v>347</v>
      </c>
      <c r="D55" s="577"/>
      <c r="E55" s="13"/>
      <c r="F55" s="1183">
        <f>주간실적통계!N54</f>
        <v>0</v>
      </c>
      <c r="G55" s="1180">
        <f>주간실적통계!O54</f>
        <v>0</v>
      </c>
      <c r="H55" s="1183">
        <f>주간실적통계!V54</f>
        <v>0</v>
      </c>
      <c r="I55" s="1180">
        <f>주간실적통계!W54</f>
        <v>0</v>
      </c>
      <c r="J55" s="1203">
        <f>주간실적통계!AD54</f>
        <v>0.22222222222222221</v>
      </c>
      <c r="K55" s="1219">
        <f>주간실적통계!AE54</f>
        <v>0.22222222222222221</v>
      </c>
      <c r="L55" s="1203">
        <f>주간실적통계!AL54</f>
        <v>0.44444444444444442</v>
      </c>
      <c r="M55" s="1219">
        <f>주간실적통계!AM54</f>
        <v>0.22222222222222221</v>
      </c>
      <c r="N55" s="1183">
        <f>주간실적통계!AV54</f>
        <v>0.77777777777777779</v>
      </c>
      <c r="O55" s="1180">
        <f>주간실적통계!AW54</f>
        <v>0.22222222222222221</v>
      </c>
      <c r="P55" s="1183">
        <f>주간실적통계!BD54</f>
        <v>1</v>
      </c>
      <c r="Q55" s="1180">
        <f>주간실적통계!BE54</f>
        <v>0.22222222222222221</v>
      </c>
      <c r="R55" s="1203">
        <f>주간실적통계!BH54</f>
        <v>1</v>
      </c>
      <c r="S55" s="1219">
        <f>주간실적통계!BI54</f>
        <v>0.22222222222222221</v>
      </c>
      <c r="T55" s="1144">
        <f>주간실적통계!BJ54</f>
        <v>1</v>
      </c>
      <c r="U55" s="1145">
        <f>주간실적통계!BK54</f>
        <v>0.22222222222222221</v>
      </c>
    </row>
    <row r="56" spans="1:21" ht="22" customHeight="1" x14ac:dyDescent="0.25">
      <c r="A56" s="175"/>
      <c r="B56" s="46">
        <v>2.2999999999999998</v>
      </c>
      <c r="C56" s="46" t="s">
        <v>50</v>
      </c>
      <c r="D56" s="46"/>
      <c r="E56" s="46"/>
      <c r="F56" s="1177">
        <f>주간실적통계!N55</f>
        <v>5.0000000000000001E-3</v>
      </c>
      <c r="G56" s="1178">
        <f>주간실적통계!O55</f>
        <v>5.0000000000000001E-3</v>
      </c>
      <c r="H56" s="1177">
        <f>주간실적통계!V55</f>
        <v>4.8846153846153852E-2</v>
      </c>
      <c r="I56" s="1178">
        <f>주간실적통계!W55</f>
        <v>4.8846153846153852E-2</v>
      </c>
      <c r="J56" s="1177">
        <f>주간실적통계!AD55</f>
        <v>0.23400000000000001</v>
      </c>
      <c r="K56" s="1178">
        <f>주간실적통계!AE55</f>
        <v>0.22923076923076927</v>
      </c>
      <c r="L56" s="1177">
        <f>주간실적통계!AL55</f>
        <v>0.53266666666666662</v>
      </c>
      <c r="M56" s="1178">
        <f>주간실적통계!AM55</f>
        <v>0.31111538461538457</v>
      </c>
      <c r="N56" s="1177">
        <f>주간실적통계!AV55</f>
        <v>0.79683333333333328</v>
      </c>
      <c r="O56" s="1178">
        <f>주간실적통계!AW55</f>
        <v>0.31111538461538457</v>
      </c>
      <c r="P56" s="1177">
        <f>주간실적통계!BD55</f>
        <v>0.875</v>
      </c>
      <c r="Q56" s="1178">
        <f>주간실적통계!BE55</f>
        <v>0.31111538461538457</v>
      </c>
      <c r="R56" s="1177">
        <f>주간실적통계!BH55</f>
        <v>0.9375</v>
      </c>
      <c r="S56" s="1178">
        <f>주간실적통계!BI55</f>
        <v>0.31111538461538457</v>
      </c>
      <c r="T56" s="1139">
        <f>주간실적통계!BJ55</f>
        <v>1</v>
      </c>
      <c r="U56" s="1140">
        <f>주간실적통계!BK55</f>
        <v>0.31111538461538457</v>
      </c>
    </row>
    <row r="57" spans="1:21" ht="22" customHeight="1" x14ac:dyDescent="0.25">
      <c r="A57" s="175"/>
      <c r="B57" s="12"/>
      <c r="C57" s="12" t="s">
        <v>372</v>
      </c>
      <c r="D57" s="12"/>
      <c r="E57" s="13"/>
      <c r="F57" s="1179">
        <f>주간실적통계!N56</f>
        <v>0.02</v>
      </c>
      <c r="G57" s="1180">
        <f>주간실적통계!O56</f>
        <v>0.02</v>
      </c>
      <c r="H57" s="1179">
        <f>주간실적통계!V56</f>
        <v>0.19538461538461541</v>
      </c>
      <c r="I57" s="1180">
        <f>주간실적통계!W56</f>
        <v>0.19538461538461541</v>
      </c>
      <c r="J57" s="1179">
        <f>주간실적통계!AD56</f>
        <v>0.42000000000000004</v>
      </c>
      <c r="K57" s="1180">
        <f>주간실적통계!AE56</f>
        <v>0.43046153846153851</v>
      </c>
      <c r="L57" s="1179">
        <f>주간실적통계!AL56</f>
        <v>0.69199999999999995</v>
      </c>
      <c r="M57" s="1180">
        <f>주간실적통계!AM56</f>
        <v>0.57046153846153846</v>
      </c>
      <c r="N57" s="1179">
        <f>주간실적통계!AV56</f>
        <v>0.94399999999999995</v>
      </c>
      <c r="O57" s="1180">
        <f>주간실적통계!AW56</f>
        <v>0.57046153846153846</v>
      </c>
      <c r="P57" s="1179">
        <f>주간실적통계!BD56</f>
        <v>1</v>
      </c>
      <c r="Q57" s="1180">
        <f>주간실적통계!BE56</f>
        <v>0.57046153846153846</v>
      </c>
      <c r="R57" s="1179">
        <f>주간실적통계!BH56</f>
        <v>1</v>
      </c>
      <c r="S57" s="1180">
        <f>주간실적통계!BI56</f>
        <v>0.57046153846153846</v>
      </c>
      <c r="T57" s="1141">
        <f>주간실적통계!BJ56</f>
        <v>1</v>
      </c>
      <c r="U57" s="1142">
        <f>주간실적통계!BK56</f>
        <v>0.57046153846153846</v>
      </c>
    </row>
    <row r="58" spans="1:21" ht="22" customHeight="1" x14ac:dyDescent="0.25">
      <c r="A58" s="175"/>
      <c r="B58" s="49"/>
      <c r="C58" s="49"/>
      <c r="D58" s="49" t="s">
        <v>162</v>
      </c>
      <c r="E58" s="50"/>
      <c r="F58" s="1169">
        <f>주간실적통계!N57</f>
        <v>0</v>
      </c>
      <c r="G58" s="1170">
        <f>주간실적통계!O57</f>
        <v>0</v>
      </c>
      <c r="H58" s="1169">
        <f>주간실적통계!V57</f>
        <v>0</v>
      </c>
      <c r="I58" s="1170">
        <f>주간실적통계!W57</f>
        <v>0</v>
      </c>
      <c r="J58" s="1169">
        <f>주간실적통계!AD57</f>
        <v>0.2</v>
      </c>
      <c r="K58" s="1170">
        <f>주간실적통계!AE57</f>
        <v>0.2</v>
      </c>
      <c r="L58" s="1169">
        <f>주간실적통계!AL57</f>
        <v>0.6</v>
      </c>
      <c r="M58" s="1170">
        <f>주간실적통계!AM57</f>
        <v>0.2</v>
      </c>
      <c r="N58" s="1207">
        <f>주간실적통계!AV57</f>
        <v>1</v>
      </c>
      <c r="O58" s="1210">
        <f>주간실적통계!AW57</f>
        <v>0.2</v>
      </c>
      <c r="P58" s="1207">
        <f>주간실적통계!BD57</f>
        <v>1</v>
      </c>
      <c r="Q58" s="1208">
        <f>주간실적통계!BE57</f>
        <v>0.2</v>
      </c>
      <c r="R58" s="1207">
        <f>주간실적통계!BH57</f>
        <v>1</v>
      </c>
      <c r="S58" s="1208">
        <f>주간실적통계!BI57</f>
        <v>0.2</v>
      </c>
      <c r="T58" s="1131">
        <f>주간실적통계!BJ57</f>
        <v>1</v>
      </c>
      <c r="U58" s="1143">
        <f>주간실적통계!BK57</f>
        <v>0.2</v>
      </c>
    </row>
    <row r="59" spans="1:21" ht="22" customHeight="1" x14ac:dyDescent="0.25">
      <c r="A59" s="175"/>
      <c r="B59" s="49"/>
      <c r="C59" s="528"/>
      <c r="D59" s="528" t="s">
        <v>373</v>
      </c>
      <c r="E59" s="529"/>
      <c r="F59" s="1169">
        <f>주간실적통계!N58</f>
        <v>0.05</v>
      </c>
      <c r="G59" s="1170">
        <f>주간실적통계!O58</f>
        <v>0.05</v>
      </c>
      <c r="H59" s="1169">
        <f>주간실적통계!V58</f>
        <v>0.25</v>
      </c>
      <c r="I59" s="1170">
        <f>주간실적통계!W58</f>
        <v>0.25</v>
      </c>
      <c r="J59" s="1169">
        <f>주간실적통계!AD58</f>
        <v>0.45</v>
      </c>
      <c r="K59" s="1170">
        <f>주간실적통계!AE58</f>
        <v>0.5</v>
      </c>
      <c r="L59" s="1169">
        <f>주간실적통계!AL58</f>
        <v>0.85</v>
      </c>
      <c r="M59" s="1170">
        <f>주간실적통계!AM58</f>
        <v>0.5</v>
      </c>
      <c r="N59" s="1207">
        <f>주간실적통계!AV58</f>
        <v>1</v>
      </c>
      <c r="O59" s="1210">
        <f>주간실적통계!AW58</f>
        <v>0.5</v>
      </c>
      <c r="P59" s="1207">
        <f>주간실적통계!BD58</f>
        <v>1</v>
      </c>
      <c r="Q59" s="1208">
        <f>주간실적통계!BE58</f>
        <v>0.5</v>
      </c>
      <c r="R59" s="1207">
        <f>주간실적통계!BH58</f>
        <v>1</v>
      </c>
      <c r="S59" s="1208">
        <f>주간실적통계!BI58</f>
        <v>0.5</v>
      </c>
      <c r="T59" s="1131">
        <f>주간실적통계!BJ58</f>
        <v>1</v>
      </c>
      <c r="U59" s="1143">
        <f>주간실적통계!BK58</f>
        <v>0.5</v>
      </c>
    </row>
    <row r="60" spans="1:21" ht="22" customHeight="1" x14ac:dyDescent="0.25">
      <c r="A60" s="175"/>
      <c r="B60" s="49"/>
      <c r="C60" s="528"/>
      <c r="D60" s="528" t="s">
        <v>374</v>
      </c>
      <c r="E60" s="529"/>
      <c r="F60" s="1169">
        <f>주간실적통계!N59</f>
        <v>0.05</v>
      </c>
      <c r="G60" s="1170">
        <f>주간실적통계!O59</f>
        <v>0.05</v>
      </c>
      <c r="H60" s="1169">
        <f>주간실적통계!V59</f>
        <v>0.25</v>
      </c>
      <c r="I60" s="1170">
        <f>주간실적통계!W59</f>
        <v>0.25</v>
      </c>
      <c r="J60" s="1169">
        <f>주간실적통계!AD59</f>
        <v>0.45</v>
      </c>
      <c r="K60" s="1170">
        <f>주간실적통계!AE59</f>
        <v>0.5</v>
      </c>
      <c r="L60" s="1169">
        <f>주간실적통계!AL59</f>
        <v>0.65</v>
      </c>
      <c r="M60" s="1170">
        <f>주간실적통계!AM59</f>
        <v>0.5</v>
      </c>
      <c r="N60" s="1169">
        <f>주간실적통계!AV59</f>
        <v>0.9</v>
      </c>
      <c r="O60" s="1170">
        <f>주간실적통계!AW59</f>
        <v>0.5</v>
      </c>
      <c r="P60" s="1207">
        <f>주간실적통계!BD59</f>
        <v>1</v>
      </c>
      <c r="Q60" s="1208">
        <f>주간실적통계!BE59</f>
        <v>0.5</v>
      </c>
      <c r="R60" s="1207">
        <f>주간실적통계!BH59</f>
        <v>1</v>
      </c>
      <c r="S60" s="1208">
        <f>주간실적통계!BI59</f>
        <v>0.5</v>
      </c>
      <c r="T60" s="1131">
        <f>주간실적통계!BJ59</f>
        <v>1</v>
      </c>
      <c r="U60" s="1143">
        <f>주간실적통계!BK59</f>
        <v>0.5</v>
      </c>
    </row>
    <row r="61" spans="1:21" ht="22" customHeight="1" x14ac:dyDescent="0.25">
      <c r="A61" s="175"/>
      <c r="B61" s="49"/>
      <c r="C61" s="49"/>
      <c r="D61" s="49" t="s">
        <v>375</v>
      </c>
      <c r="E61" s="50"/>
      <c r="F61" s="1169">
        <f>주간실적통계!N60</f>
        <v>0</v>
      </c>
      <c r="G61" s="1170">
        <f>주간실적통계!O60</f>
        <v>0</v>
      </c>
      <c r="H61" s="1169">
        <f>주간실적통계!V60</f>
        <v>0.47692307692307695</v>
      </c>
      <c r="I61" s="1170">
        <f>주간실적통계!W60</f>
        <v>0.47692307692307695</v>
      </c>
      <c r="J61" s="1207">
        <f>주간실적통계!AD60</f>
        <v>1</v>
      </c>
      <c r="K61" s="1220">
        <f>주간실적통계!AE60</f>
        <v>0.9523076923076923</v>
      </c>
      <c r="L61" s="1207">
        <f>주간실적통계!AL60</f>
        <v>1</v>
      </c>
      <c r="M61" s="1220">
        <f>주간실적통계!AM60</f>
        <v>1.4723076923076923</v>
      </c>
      <c r="N61" s="1207">
        <f>주간실적통계!AV60</f>
        <v>1</v>
      </c>
      <c r="O61" s="1210">
        <f>주간실적통계!AW60</f>
        <v>1.4723076923076923</v>
      </c>
      <c r="P61" s="1207">
        <f>주간실적통계!BD60</f>
        <v>1</v>
      </c>
      <c r="Q61" s="1208">
        <f>주간실적통계!BE60</f>
        <v>1.4723076923076923</v>
      </c>
      <c r="R61" s="1207">
        <f>주간실적통계!BH60</f>
        <v>1</v>
      </c>
      <c r="S61" s="1208">
        <f>주간실적통계!BI60</f>
        <v>1.4723076923076923</v>
      </c>
      <c r="T61" s="1131">
        <f>주간실적통계!BJ60</f>
        <v>1</v>
      </c>
      <c r="U61" s="1143">
        <f>주간실적통계!BK60</f>
        <v>1.4723076923076923</v>
      </c>
    </row>
    <row r="62" spans="1:21" ht="22" customHeight="1" x14ac:dyDescent="0.25">
      <c r="A62" s="175"/>
      <c r="B62" s="49"/>
      <c r="C62" s="49"/>
      <c r="D62" s="49" t="s">
        <v>163</v>
      </c>
      <c r="E62" s="50"/>
      <c r="F62" s="1169">
        <f>주간실적통계!N61</f>
        <v>0</v>
      </c>
      <c r="G62" s="1170">
        <f>주간실적통계!O61</f>
        <v>0</v>
      </c>
      <c r="H62" s="1169">
        <f>주간실적통계!V61</f>
        <v>0</v>
      </c>
      <c r="I62" s="1170">
        <f>주간실적통계!W61</f>
        <v>0</v>
      </c>
      <c r="J62" s="1169">
        <f>주간실적통계!AD61</f>
        <v>0</v>
      </c>
      <c r="K62" s="1170">
        <f>주간실적통계!AE61</f>
        <v>0</v>
      </c>
      <c r="L62" s="1169">
        <f>주간실적통계!AL61</f>
        <v>0.36</v>
      </c>
      <c r="M62" s="1170">
        <f>주간실적통계!AM61</f>
        <v>0.18</v>
      </c>
      <c r="N62" s="1169">
        <f>주간실적통계!AV61</f>
        <v>0.82</v>
      </c>
      <c r="O62" s="1170">
        <f>주간실적통계!AW61</f>
        <v>0.18</v>
      </c>
      <c r="P62" s="1207">
        <f>주간실적통계!BD61</f>
        <v>1</v>
      </c>
      <c r="Q62" s="1208">
        <f>주간실적통계!BE61</f>
        <v>0.18</v>
      </c>
      <c r="R62" s="1221">
        <f>주간실적통계!BH61</f>
        <v>1</v>
      </c>
      <c r="S62" s="1208">
        <f>주간실적통계!BI61</f>
        <v>0.18</v>
      </c>
      <c r="T62" s="1148">
        <f>주간실적통계!BJ61</f>
        <v>1</v>
      </c>
      <c r="U62" s="1143">
        <f>주간실적통계!BK61</f>
        <v>0.18</v>
      </c>
    </row>
    <row r="63" spans="1:21" ht="22" customHeight="1" x14ac:dyDescent="0.25">
      <c r="A63" s="175"/>
      <c r="B63" s="12"/>
      <c r="C63" s="12" t="s">
        <v>233</v>
      </c>
      <c r="D63" s="12"/>
      <c r="E63" s="13"/>
      <c r="F63" s="1179">
        <f>주간실적통계!N62</f>
        <v>0</v>
      </c>
      <c r="G63" s="1180">
        <f>주간실적통계!O62</f>
        <v>0</v>
      </c>
      <c r="H63" s="1179">
        <f>주간실적통계!V62</f>
        <v>0</v>
      </c>
      <c r="I63" s="1180">
        <f>주간실적통계!W62</f>
        <v>0</v>
      </c>
      <c r="J63" s="1179">
        <f>주간실적통계!AD62</f>
        <v>0.36799999999999999</v>
      </c>
      <c r="K63" s="1180">
        <f>주간실적통계!AE62</f>
        <v>0.33846153846153848</v>
      </c>
      <c r="L63" s="1179">
        <f>주간실적통계!AL62</f>
        <v>0.63800000000000001</v>
      </c>
      <c r="M63" s="1180">
        <f>주간실적통계!AM62</f>
        <v>0.38723076923076921</v>
      </c>
      <c r="N63" s="1179">
        <f>주간실적통계!AV62</f>
        <v>0.92800000000000016</v>
      </c>
      <c r="O63" s="1180">
        <f>주간실적통계!AW62</f>
        <v>0.38723076923076921</v>
      </c>
      <c r="P63" s="1179">
        <f>주간실적통계!BD62</f>
        <v>1</v>
      </c>
      <c r="Q63" s="1180">
        <f>주간실적통계!BE62</f>
        <v>0.38723076923076921</v>
      </c>
      <c r="R63" s="1179">
        <f>주간실적통계!BH62</f>
        <v>1</v>
      </c>
      <c r="S63" s="1180">
        <f>주간실적통계!BI62</f>
        <v>0.38723076923076921</v>
      </c>
      <c r="T63" s="1141">
        <f>주간실적통계!BJ62</f>
        <v>1</v>
      </c>
      <c r="U63" s="1142">
        <f>주간실적통계!BK62</f>
        <v>0.38723076923076921</v>
      </c>
    </row>
    <row r="64" spans="1:21" ht="22" customHeight="1" x14ac:dyDescent="0.25">
      <c r="A64" s="175"/>
      <c r="B64" s="49"/>
      <c r="C64" s="49"/>
      <c r="D64" s="49" t="s">
        <v>164</v>
      </c>
      <c r="E64" s="530"/>
      <c r="F64" s="1169">
        <f>주간실적통계!N63</f>
        <v>0</v>
      </c>
      <c r="G64" s="1181">
        <f>주간실적통계!O63</f>
        <v>0</v>
      </c>
      <c r="H64" s="1169">
        <f>주간실적통계!V63</f>
        <v>0</v>
      </c>
      <c r="I64" s="1181">
        <f>주간실적통계!W63</f>
        <v>0</v>
      </c>
      <c r="J64" s="1169">
        <f>주간실적통계!AD63</f>
        <v>0.1</v>
      </c>
      <c r="K64" s="1170">
        <f>주간실적통계!AE63</f>
        <v>0</v>
      </c>
      <c r="L64" s="1169">
        <f>주간실적통계!AL63</f>
        <v>0.5</v>
      </c>
      <c r="M64" s="1170">
        <f>주간실적통계!AM63</f>
        <v>0</v>
      </c>
      <c r="N64" s="1169">
        <f>주간실적통계!AV63</f>
        <v>1</v>
      </c>
      <c r="O64" s="1170">
        <f>주간실적통계!AW63</f>
        <v>0</v>
      </c>
      <c r="P64" s="1207">
        <f>주간실적통계!BD63</f>
        <v>1</v>
      </c>
      <c r="Q64" s="1210">
        <f>주간실적통계!BE63</f>
        <v>0</v>
      </c>
      <c r="R64" s="1207">
        <f>주간실적통계!BH63</f>
        <v>1</v>
      </c>
      <c r="S64" s="1208">
        <f>주간실적통계!BI63</f>
        <v>0</v>
      </c>
      <c r="T64" s="1131">
        <f>주간실적통계!BJ63</f>
        <v>1</v>
      </c>
      <c r="U64" s="1143">
        <f>주간실적통계!BK63</f>
        <v>0</v>
      </c>
    </row>
    <row r="65" spans="1:21" ht="22" customHeight="1" x14ac:dyDescent="0.25">
      <c r="A65" s="175"/>
      <c r="B65" s="49"/>
      <c r="C65" s="528"/>
      <c r="D65" s="528" t="s">
        <v>377</v>
      </c>
      <c r="E65" s="529"/>
      <c r="F65" s="1169">
        <f>주간실적통계!N64</f>
        <v>0</v>
      </c>
      <c r="G65" s="1181">
        <f>주간실적통계!O64</f>
        <v>0</v>
      </c>
      <c r="H65" s="1169">
        <f>주간실적통계!V64</f>
        <v>0</v>
      </c>
      <c r="I65" s="1181">
        <f>주간실적통계!W64</f>
        <v>0</v>
      </c>
      <c r="J65" s="1169">
        <f>주간실적통계!AD64</f>
        <v>0.4</v>
      </c>
      <c r="K65" s="1170">
        <f>주간실적통계!AE64</f>
        <v>0.4</v>
      </c>
      <c r="L65" s="1169">
        <f>주간실적통계!AL64</f>
        <v>0.8</v>
      </c>
      <c r="M65" s="1170">
        <f>주간실적통계!AM64</f>
        <v>0.4</v>
      </c>
      <c r="N65" s="1207">
        <f>주간실적통계!AV64</f>
        <v>1</v>
      </c>
      <c r="O65" s="1210">
        <f>주간실적통계!AW64</f>
        <v>0.4</v>
      </c>
      <c r="P65" s="1207">
        <f>주간실적통계!BD64</f>
        <v>1</v>
      </c>
      <c r="Q65" s="1210">
        <f>주간실적통계!BE64</f>
        <v>0.4</v>
      </c>
      <c r="R65" s="1207">
        <f>주간실적통계!BH64</f>
        <v>1</v>
      </c>
      <c r="S65" s="1208">
        <f>주간실적통계!BI64</f>
        <v>0.4</v>
      </c>
      <c r="T65" s="1131">
        <f>주간실적통계!BJ64</f>
        <v>1</v>
      </c>
      <c r="U65" s="1143">
        <f>주간실적통계!BK64</f>
        <v>0.4</v>
      </c>
    </row>
    <row r="66" spans="1:21" ht="22" customHeight="1" x14ac:dyDescent="0.25">
      <c r="A66" s="175"/>
      <c r="B66" s="52"/>
      <c r="C66" s="528"/>
      <c r="D66" s="528" t="s">
        <v>378</v>
      </c>
      <c r="E66" s="531"/>
      <c r="F66" s="1169">
        <f>주간실적통계!N65</f>
        <v>0</v>
      </c>
      <c r="G66" s="1181">
        <f>주간실적통계!O65</f>
        <v>0</v>
      </c>
      <c r="H66" s="1169">
        <f>주간실적통계!V65</f>
        <v>0</v>
      </c>
      <c r="I66" s="1181">
        <f>주간실적통계!W65</f>
        <v>0</v>
      </c>
      <c r="J66" s="1169">
        <f>주간실적통계!AD65</f>
        <v>0.34</v>
      </c>
      <c r="K66" s="1170">
        <f>주간실적통계!AE65</f>
        <v>0.34</v>
      </c>
      <c r="L66" s="1169">
        <f>주간실적통계!AL65</f>
        <v>0.62</v>
      </c>
      <c r="M66" s="1170">
        <f>주간실적통계!AM65</f>
        <v>0.34</v>
      </c>
      <c r="N66" s="1169">
        <f>주간실적통계!AV65</f>
        <v>0.91</v>
      </c>
      <c r="O66" s="1170">
        <f>주간실적통계!AW65</f>
        <v>0.34</v>
      </c>
      <c r="P66" s="1207">
        <f>주간실적통계!BD65</f>
        <v>1</v>
      </c>
      <c r="Q66" s="1210">
        <f>주간실적통계!BE65</f>
        <v>0.34</v>
      </c>
      <c r="R66" s="1207">
        <f>주간실적통계!BH65</f>
        <v>1</v>
      </c>
      <c r="S66" s="1208">
        <f>주간실적통계!BI65</f>
        <v>0.34</v>
      </c>
      <c r="T66" s="1131">
        <f>주간실적통계!BJ65</f>
        <v>1</v>
      </c>
      <c r="U66" s="1143">
        <f>주간실적통계!BK65</f>
        <v>0.34</v>
      </c>
    </row>
    <row r="67" spans="1:21" ht="22" customHeight="1" x14ac:dyDescent="0.25">
      <c r="A67" s="175"/>
      <c r="B67" s="52"/>
      <c r="C67" s="49"/>
      <c r="D67" s="49" t="s">
        <v>379</v>
      </c>
      <c r="E67" s="50"/>
      <c r="F67" s="1169">
        <f>주간실적통계!N66</f>
        <v>0</v>
      </c>
      <c r="G67" s="1181">
        <f>주간실적통계!O66</f>
        <v>0</v>
      </c>
      <c r="H67" s="1169">
        <f>주간실적통계!V66</f>
        <v>0</v>
      </c>
      <c r="I67" s="1181">
        <f>주간실적통계!W66</f>
        <v>0</v>
      </c>
      <c r="J67" s="1169">
        <f>주간실적통계!AD66</f>
        <v>1</v>
      </c>
      <c r="K67" s="1170">
        <f>주간실적통계!AE66</f>
        <v>0.9523076923076923</v>
      </c>
      <c r="L67" s="1207">
        <f>주간실적통계!AL66</f>
        <v>1</v>
      </c>
      <c r="M67" s="1220">
        <f>주간실적통계!AM66</f>
        <v>1.106153846153846</v>
      </c>
      <c r="N67" s="1207">
        <f>주간실적통계!AV66</f>
        <v>1</v>
      </c>
      <c r="O67" s="1210">
        <f>주간실적통계!AW66</f>
        <v>1.106153846153846</v>
      </c>
      <c r="P67" s="1207">
        <f>주간실적통계!BD66</f>
        <v>1</v>
      </c>
      <c r="Q67" s="1210">
        <f>주간실적통계!BE66</f>
        <v>1.106153846153846</v>
      </c>
      <c r="R67" s="1207">
        <f>주간실적통계!BH66</f>
        <v>1</v>
      </c>
      <c r="S67" s="1208">
        <f>주간실적통계!BI66</f>
        <v>1.106153846153846</v>
      </c>
      <c r="T67" s="1131">
        <f>주간실적통계!BJ66</f>
        <v>1</v>
      </c>
      <c r="U67" s="1143">
        <f>주간실적통계!BK66</f>
        <v>1.106153846153846</v>
      </c>
    </row>
    <row r="68" spans="1:21" ht="22" customHeight="1" x14ac:dyDescent="0.25">
      <c r="A68" s="175"/>
      <c r="B68" s="52"/>
      <c r="C68" s="49"/>
      <c r="D68" s="49" t="s">
        <v>165</v>
      </c>
      <c r="E68" s="50"/>
      <c r="F68" s="1169">
        <f>주간실적통계!N67</f>
        <v>0</v>
      </c>
      <c r="G68" s="1181">
        <f>주간실적통계!O67</f>
        <v>0</v>
      </c>
      <c r="H68" s="1169">
        <f>주간실적통계!V67</f>
        <v>0</v>
      </c>
      <c r="I68" s="1181">
        <f>주간실적통계!W67</f>
        <v>0</v>
      </c>
      <c r="J68" s="1169">
        <f>주간실적통계!AD67</f>
        <v>0</v>
      </c>
      <c r="K68" s="1170">
        <f>주간실적통계!AE67</f>
        <v>0</v>
      </c>
      <c r="L68" s="1169">
        <f>주간실적통계!AL67</f>
        <v>0.27</v>
      </c>
      <c r="M68" s="1170">
        <f>주간실적통계!AM67</f>
        <v>0.09</v>
      </c>
      <c r="N68" s="1169">
        <f>주간실적통계!AV67</f>
        <v>0.73</v>
      </c>
      <c r="O68" s="1170">
        <f>주간실적통계!AW67</f>
        <v>0.09</v>
      </c>
      <c r="P68" s="1207">
        <f>주간실적통계!BD67</f>
        <v>1</v>
      </c>
      <c r="Q68" s="1210">
        <f>주간실적통계!BE67</f>
        <v>0.09</v>
      </c>
      <c r="R68" s="1207">
        <f>주간실적통계!BH67</f>
        <v>1</v>
      </c>
      <c r="S68" s="1208">
        <f>주간실적통계!BI67</f>
        <v>0.09</v>
      </c>
      <c r="T68" s="1131">
        <f>주간실적통계!BJ67</f>
        <v>1</v>
      </c>
      <c r="U68" s="1143">
        <f>주간실적통계!BK67</f>
        <v>0.09</v>
      </c>
    </row>
    <row r="69" spans="1:21" ht="22" customHeight="1" x14ac:dyDescent="0.25">
      <c r="A69" s="175"/>
      <c r="B69" s="255"/>
      <c r="C69" s="256" t="s">
        <v>234</v>
      </c>
      <c r="D69" s="256"/>
      <c r="E69" s="257"/>
      <c r="F69" s="1183">
        <f>주간실적통계!N68</f>
        <v>0</v>
      </c>
      <c r="G69" s="1180">
        <f>주간실적통계!O68</f>
        <v>0</v>
      </c>
      <c r="H69" s="1183">
        <f>주간실적통계!V68</f>
        <v>0</v>
      </c>
      <c r="I69" s="1180">
        <f>주간실적통계!W68</f>
        <v>0</v>
      </c>
      <c r="J69" s="1183">
        <f>주간실적통계!AD68</f>
        <v>0.14799999999999999</v>
      </c>
      <c r="K69" s="1180">
        <f>주간실적통계!AE68</f>
        <v>0.14799999999999999</v>
      </c>
      <c r="L69" s="1183">
        <f>주간실적통계!AL68</f>
        <v>0.55066666666666664</v>
      </c>
      <c r="M69" s="1180">
        <f>주간실적통계!AM68</f>
        <v>0.28676923076923078</v>
      </c>
      <c r="N69" s="1183">
        <f>주간실적통계!AV68</f>
        <v>0.81533333333333324</v>
      </c>
      <c r="O69" s="1180">
        <f>주간실적통계!AW68</f>
        <v>0.28676923076923078</v>
      </c>
      <c r="P69" s="1183">
        <f>주간실적통계!BD68</f>
        <v>1</v>
      </c>
      <c r="Q69" s="1180">
        <f>주간실적통계!BE68</f>
        <v>0.28676923076923078</v>
      </c>
      <c r="R69" s="1183">
        <f>주간실적통계!BH68</f>
        <v>1</v>
      </c>
      <c r="S69" s="1180">
        <f>주간실적통계!BI68</f>
        <v>0.28676923076923078</v>
      </c>
      <c r="T69" s="1147">
        <f>주간실적통계!BJ68</f>
        <v>1</v>
      </c>
      <c r="U69" s="1142">
        <f>주간실적통계!BK68</f>
        <v>0.28676923076923078</v>
      </c>
    </row>
    <row r="70" spans="1:21" ht="22" customHeight="1" x14ac:dyDescent="0.25">
      <c r="A70" s="175"/>
      <c r="B70" s="532"/>
      <c r="C70" s="49"/>
      <c r="D70" s="49" t="s">
        <v>166</v>
      </c>
      <c r="E70" s="50"/>
      <c r="F70" s="1184">
        <f>주간실적통계!N69</f>
        <v>0</v>
      </c>
      <c r="G70" s="1181">
        <f>주간실적통계!O69</f>
        <v>0</v>
      </c>
      <c r="H70" s="1184">
        <f>주간실적통계!V69</f>
        <v>0</v>
      </c>
      <c r="I70" s="1181">
        <f>주간실적통계!W69</f>
        <v>0</v>
      </c>
      <c r="J70" s="1184">
        <f>주간실적통계!AD69</f>
        <v>0</v>
      </c>
      <c r="K70" s="1170">
        <f>주간실적통계!AE69</f>
        <v>0</v>
      </c>
      <c r="L70" s="1207">
        <f>주간실적통계!AL69</f>
        <v>0.33333333333333331</v>
      </c>
      <c r="M70" s="1220">
        <f>주간실적통계!AM69</f>
        <v>0</v>
      </c>
      <c r="N70" s="1207">
        <f>주간실적통계!AV69</f>
        <v>0.66666666666666663</v>
      </c>
      <c r="O70" s="1220">
        <f>주간실적통계!AW69</f>
        <v>0</v>
      </c>
      <c r="P70" s="1207">
        <f>주간실적통계!BD69</f>
        <v>1</v>
      </c>
      <c r="Q70" s="1210">
        <f>주간실적통계!BE69</f>
        <v>0</v>
      </c>
      <c r="R70" s="1207">
        <f>주간실적통계!BH69</f>
        <v>1</v>
      </c>
      <c r="S70" s="1210">
        <f>주간실적통계!BI69</f>
        <v>0</v>
      </c>
      <c r="T70" s="1131">
        <f>주간실적통계!BJ69</f>
        <v>1</v>
      </c>
      <c r="U70" s="1143">
        <f>주간실적통계!BK69</f>
        <v>0</v>
      </c>
    </row>
    <row r="71" spans="1:21" ht="22" customHeight="1" x14ac:dyDescent="0.25">
      <c r="A71" s="175"/>
      <c r="B71" s="532"/>
      <c r="C71" s="528"/>
      <c r="D71" s="528" t="s">
        <v>380</v>
      </c>
      <c r="E71" s="531"/>
      <c r="F71" s="1185">
        <f>주간실적통계!N70</f>
        <v>0</v>
      </c>
      <c r="G71" s="1181">
        <f>주간실적통계!O70</f>
        <v>0</v>
      </c>
      <c r="H71" s="1185">
        <f>주간실적통계!V70</f>
        <v>0</v>
      </c>
      <c r="I71" s="1181">
        <f>주간실적통계!W70</f>
        <v>0</v>
      </c>
      <c r="J71" s="1182">
        <f>주간실적통계!AD70</f>
        <v>0.4</v>
      </c>
      <c r="K71" s="1170">
        <f>주간실적통계!AE70</f>
        <v>0.4</v>
      </c>
      <c r="L71" s="1182">
        <f>주간실적통계!AL70</f>
        <v>0.8</v>
      </c>
      <c r="M71" s="1170">
        <f>주간실적통계!AM70</f>
        <v>0.4</v>
      </c>
      <c r="N71" s="1207">
        <f>주간실적통계!AV70</f>
        <v>1</v>
      </c>
      <c r="O71" s="1210">
        <f>주간실적통계!AW70</f>
        <v>0.4</v>
      </c>
      <c r="P71" s="1207">
        <f>주간실적통계!BD70</f>
        <v>1</v>
      </c>
      <c r="Q71" s="1210">
        <f>주간실적통계!BE70</f>
        <v>0.4</v>
      </c>
      <c r="R71" s="1207">
        <f>주간실적통계!BH70</f>
        <v>1</v>
      </c>
      <c r="S71" s="1210">
        <f>주간실적통계!BI70</f>
        <v>0.4</v>
      </c>
      <c r="T71" s="1131">
        <f>주간실적통계!BJ70</f>
        <v>1</v>
      </c>
      <c r="U71" s="1143">
        <f>주간실적통계!BK70</f>
        <v>0.4</v>
      </c>
    </row>
    <row r="72" spans="1:21" ht="22" customHeight="1" x14ac:dyDescent="0.25">
      <c r="A72" s="175"/>
      <c r="B72" s="532"/>
      <c r="C72" s="528"/>
      <c r="D72" s="528" t="s">
        <v>381</v>
      </c>
      <c r="E72" s="531"/>
      <c r="F72" s="1185">
        <f>주간실적통계!N71</f>
        <v>0</v>
      </c>
      <c r="G72" s="1181">
        <f>주간실적통계!O71</f>
        <v>0</v>
      </c>
      <c r="H72" s="1185">
        <f>주간실적통계!V71</f>
        <v>0</v>
      </c>
      <c r="I72" s="1181">
        <f>주간실적통계!W71</f>
        <v>0</v>
      </c>
      <c r="J72" s="1182">
        <f>주간실적통계!AD71</f>
        <v>0.34</v>
      </c>
      <c r="K72" s="1170">
        <f>주간실적통계!AE71</f>
        <v>0.34</v>
      </c>
      <c r="L72" s="1182">
        <f>주간실적통계!AL71</f>
        <v>0.62</v>
      </c>
      <c r="M72" s="1170">
        <f>주간실적통계!AM71</f>
        <v>0.34</v>
      </c>
      <c r="N72" s="1182">
        <f>주간실적통계!AV71</f>
        <v>0.91</v>
      </c>
      <c r="O72" s="1170">
        <f>주간실적통계!AW71</f>
        <v>0.34</v>
      </c>
      <c r="P72" s="1207">
        <f>주간실적통계!BD71</f>
        <v>1</v>
      </c>
      <c r="Q72" s="1210">
        <f>주간실적통계!BE71</f>
        <v>0.34</v>
      </c>
      <c r="R72" s="1207">
        <f>주간실적통계!BH71</f>
        <v>1</v>
      </c>
      <c r="S72" s="1210">
        <f>주간실적통계!BI71</f>
        <v>0.34</v>
      </c>
      <c r="T72" s="1131">
        <f>주간실적통계!BJ71</f>
        <v>1</v>
      </c>
      <c r="U72" s="1143">
        <f>주간실적통계!BK71</f>
        <v>0.34</v>
      </c>
    </row>
    <row r="73" spans="1:21" ht="22" customHeight="1" x14ac:dyDescent="0.25">
      <c r="A73" s="175"/>
      <c r="B73" s="52"/>
      <c r="C73" s="49"/>
      <c r="D73" s="49" t="s">
        <v>382</v>
      </c>
      <c r="E73" s="50"/>
      <c r="F73" s="1184">
        <f>주간실적통계!N72</f>
        <v>0</v>
      </c>
      <c r="G73" s="1181">
        <f>주간실적통계!O72</f>
        <v>0</v>
      </c>
      <c r="H73" s="1184">
        <f>주간실적통계!V72</f>
        <v>0</v>
      </c>
      <c r="I73" s="1181">
        <f>주간실적통계!W72</f>
        <v>0</v>
      </c>
      <c r="J73" s="1209">
        <f>주간실적통계!AD72</f>
        <v>0</v>
      </c>
      <c r="K73" s="1170">
        <f>주간실적통계!AE72</f>
        <v>0</v>
      </c>
      <c r="L73" s="1209">
        <f>주간실적통계!AL72</f>
        <v>1</v>
      </c>
      <c r="M73" s="1170">
        <f>주간실적통계!AM72</f>
        <v>0.69384615384615389</v>
      </c>
      <c r="N73" s="1207">
        <f>주간실적통계!AV72</f>
        <v>1</v>
      </c>
      <c r="O73" s="1220">
        <f>주간실적통계!AW72</f>
        <v>0.69384615384615389</v>
      </c>
      <c r="P73" s="1207">
        <f>주간실적통계!BD72</f>
        <v>1</v>
      </c>
      <c r="Q73" s="1210">
        <f>주간실적통계!BE72</f>
        <v>0.69384615384615389</v>
      </c>
      <c r="R73" s="1207">
        <f>주간실적통계!BH72</f>
        <v>1</v>
      </c>
      <c r="S73" s="1210">
        <f>주간실적통계!BI72</f>
        <v>0.69384615384615389</v>
      </c>
      <c r="T73" s="1131">
        <f>주간실적통계!BJ72</f>
        <v>1</v>
      </c>
      <c r="U73" s="1143">
        <f>주간실적통계!BK72</f>
        <v>0.69384615384615389</v>
      </c>
    </row>
    <row r="74" spans="1:21" ht="22" customHeight="1" x14ac:dyDescent="0.25">
      <c r="A74" s="175"/>
      <c r="B74" s="52"/>
      <c r="C74" s="49"/>
      <c r="D74" s="49" t="s">
        <v>227</v>
      </c>
      <c r="E74" s="50"/>
      <c r="F74" s="1184">
        <f>주간실적통계!N73</f>
        <v>0</v>
      </c>
      <c r="G74" s="1181">
        <f>주간실적통계!O73</f>
        <v>0</v>
      </c>
      <c r="H74" s="1184">
        <f>주간실적통계!V73</f>
        <v>0</v>
      </c>
      <c r="I74" s="1181">
        <f>주간실적통계!W73</f>
        <v>0</v>
      </c>
      <c r="J74" s="1209">
        <f>주간실적통계!AD73</f>
        <v>0</v>
      </c>
      <c r="K74" s="1170">
        <f>주간실적통계!AE73</f>
        <v>0</v>
      </c>
      <c r="L74" s="1209">
        <f>주간실적통계!AL73</f>
        <v>0</v>
      </c>
      <c r="M74" s="1170">
        <f>주간실적통계!AM73</f>
        <v>0</v>
      </c>
      <c r="N74" s="1209">
        <f>주간실적통계!AV73</f>
        <v>0.5</v>
      </c>
      <c r="O74" s="1170">
        <f>주간실적통계!AW73</f>
        <v>0</v>
      </c>
      <c r="P74" s="1209">
        <f>주간실적통계!BD73</f>
        <v>1</v>
      </c>
      <c r="Q74" s="1170">
        <f>주간실적통계!BE73</f>
        <v>0</v>
      </c>
      <c r="R74" s="1207">
        <f>주간실적통계!BH73</f>
        <v>1</v>
      </c>
      <c r="S74" s="1210">
        <f>주간실적통계!BI73</f>
        <v>0</v>
      </c>
      <c r="T74" s="1131">
        <f>주간실적통계!BJ73</f>
        <v>1</v>
      </c>
      <c r="U74" s="1143">
        <f>주간실적통계!BK73</f>
        <v>0</v>
      </c>
    </row>
    <row r="75" spans="1:21" ht="22" customHeight="1" x14ac:dyDescent="0.25">
      <c r="A75" s="175"/>
      <c r="B75" s="255"/>
      <c r="C75" s="256" t="s">
        <v>235</v>
      </c>
      <c r="D75" s="256"/>
      <c r="E75" s="257"/>
      <c r="F75" s="1183">
        <f>주간실적통계!N74</f>
        <v>0</v>
      </c>
      <c r="G75" s="1180">
        <f>주간실적통계!O74</f>
        <v>0</v>
      </c>
      <c r="H75" s="1183">
        <f>주간실적통계!V74</f>
        <v>0</v>
      </c>
      <c r="I75" s="1180">
        <f>주간실적통계!W74</f>
        <v>0</v>
      </c>
      <c r="J75" s="1183">
        <f>주간실적통계!AD74</f>
        <v>0</v>
      </c>
      <c r="K75" s="1180">
        <f>주간실적통계!AE74</f>
        <v>0</v>
      </c>
      <c r="L75" s="1183">
        <f>주간실적통계!AL74</f>
        <v>0.25</v>
      </c>
      <c r="M75" s="1180">
        <f>주간실적통계!AM74</f>
        <v>0</v>
      </c>
      <c r="N75" s="1183">
        <f>주간실적통계!AV74</f>
        <v>0.5</v>
      </c>
      <c r="O75" s="1180">
        <f>주간실적통계!AW74</f>
        <v>0</v>
      </c>
      <c r="P75" s="1183">
        <f>주간실적통계!BD74</f>
        <v>0.5</v>
      </c>
      <c r="Q75" s="1180">
        <f>주간실적통계!BE74</f>
        <v>0</v>
      </c>
      <c r="R75" s="1183">
        <f>주간실적통계!BH74</f>
        <v>0.75</v>
      </c>
      <c r="S75" s="1180">
        <f>주간실적통계!BI74</f>
        <v>0</v>
      </c>
      <c r="T75" s="1147">
        <f>주간실적통계!BJ74</f>
        <v>1</v>
      </c>
      <c r="U75" s="1142">
        <f>주간실적통계!BK74</f>
        <v>0</v>
      </c>
    </row>
    <row r="76" spans="1:21" ht="22" customHeight="1" x14ac:dyDescent="0.25">
      <c r="A76" s="175"/>
      <c r="B76" s="536"/>
      <c r="C76" s="528"/>
      <c r="D76" s="528" t="s">
        <v>167</v>
      </c>
      <c r="E76" s="529"/>
      <c r="F76" s="1182">
        <f>주간실적통계!N75</f>
        <v>0</v>
      </c>
      <c r="G76" s="1181">
        <f>주간실적통계!O75</f>
        <v>0</v>
      </c>
      <c r="H76" s="1182">
        <f>주간실적통계!V75</f>
        <v>0</v>
      </c>
      <c r="I76" s="1181">
        <f>주간실적통계!W75</f>
        <v>0</v>
      </c>
      <c r="J76" s="1182">
        <f>주간실적통계!AD75</f>
        <v>0</v>
      </c>
      <c r="K76" s="1170">
        <f>주간실적통계!AE75</f>
        <v>0</v>
      </c>
      <c r="L76" s="1207">
        <f>주간실적통계!AL75</f>
        <v>0.25</v>
      </c>
      <c r="M76" s="1210">
        <f>주간실적통계!AM75</f>
        <v>0</v>
      </c>
      <c r="N76" s="1207">
        <f>주간실적통계!AV75</f>
        <v>0.5</v>
      </c>
      <c r="O76" s="1210">
        <f>주간실적통계!AW75</f>
        <v>0</v>
      </c>
      <c r="P76" s="1207">
        <f>주간실적통계!BD75</f>
        <v>0.5</v>
      </c>
      <c r="Q76" s="1210">
        <f>주간실적통계!BE75</f>
        <v>0</v>
      </c>
      <c r="R76" s="1182">
        <f>주간실적통계!BH75</f>
        <v>0.75</v>
      </c>
      <c r="S76" s="1170">
        <f>주간실적통계!BI75</f>
        <v>0</v>
      </c>
      <c r="T76" s="1146">
        <f>주간실적통계!BJ75</f>
        <v>1</v>
      </c>
      <c r="U76" s="1130">
        <f>주간실적통계!BK75</f>
        <v>0</v>
      </c>
    </row>
    <row r="77" spans="1:21" ht="22" customHeight="1" x14ac:dyDescent="0.25">
      <c r="A77" s="175"/>
      <c r="B77" s="536"/>
      <c r="C77" s="528"/>
      <c r="D77" s="528" t="s">
        <v>306</v>
      </c>
      <c r="E77" s="529"/>
      <c r="F77" s="1182">
        <f>주간실적통계!N76</f>
        <v>0</v>
      </c>
      <c r="G77" s="1181">
        <f>주간실적통계!O76</f>
        <v>0</v>
      </c>
      <c r="H77" s="1182">
        <f>주간실적통계!V76</f>
        <v>0</v>
      </c>
      <c r="I77" s="1181">
        <f>주간실적통계!W76</f>
        <v>0</v>
      </c>
      <c r="J77" s="1182">
        <f>주간실적통계!AD76</f>
        <v>0</v>
      </c>
      <c r="K77" s="1170">
        <f>주간실적통계!AE76</f>
        <v>0</v>
      </c>
      <c r="L77" s="1207">
        <f>주간실적통계!AL76</f>
        <v>0.25</v>
      </c>
      <c r="M77" s="1210">
        <f>주간실적통계!AM76</f>
        <v>0</v>
      </c>
      <c r="N77" s="1207">
        <f>주간실적통계!AV76</f>
        <v>0.5</v>
      </c>
      <c r="O77" s="1210">
        <f>주간실적통계!AW76</f>
        <v>0</v>
      </c>
      <c r="P77" s="1207">
        <f>주간실적통계!BD76</f>
        <v>0.5</v>
      </c>
      <c r="Q77" s="1210">
        <f>주간실적통계!BE76</f>
        <v>0</v>
      </c>
      <c r="R77" s="1182">
        <f>주간실적통계!BH76</f>
        <v>0.75</v>
      </c>
      <c r="S77" s="1170">
        <f>주간실적통계!BI76</f>
        <v>0</v>
      </c>
      <c r="T77" s="1146">
        <f>주간실적통계!BJ76</f>
        <v>1</v>
      </c>
      <c r="U77" s="1130">
        <f>주간실적통계!BK76</f>
        <v>0</v>
      </c>
    </row>
    <row r="78" spans="1:21" ht="22" customHeight="1" x14ac:dyDescent="0.25">
      <c r="A78" s="175"/>
      <c r="B78" s="536"/>
      <c r="C78" s="528"/>
      <c r="D78" s="528" t="s">
        <v>307</v>
      </c>
      <c r="E78" s="529"/>
      <c r="F78" s="1182">
        <f>주간실적통계!N77</f>
        <v>0</v>
      </c>
      <c r="G78" s="1181">
        <f>주간실적통계!O77</f>
        <v>0</v>
      </c>
      <c r="H78" s="1182">
        <f>주간실적통계!V77</f>
        <v>0</v>
      </c>
      <c r="I78" s="1181">
        <f>주간실적통계!W77</f>
        <v>0</v>
      </c>
      <c r="J78" s="1182">
        <f>주간실적통계!AD77</f>
        <v>0</v>
      </c>
      <c r="K78" s="1170">
        <f>주간실적통계!AE77</f>
        <v>0</v>
      </c>
      <c r="L78" s="1207">
        <f>주간실적통계!AL77</f>
        <v>0.25</v>
      </c>
      <c r="M78" s="1210">
        <f>주간실적통계!AM77</f>
        <v>0</v>
      </c>
      <c r="N78" s="1207">
        <f>주간실적통계!AV77</f>
        <v>0.5</v>
      </c>
      <c r="O78" s="1210">
        <f>주간실적통계!AW77</f>
        <v>0</v>
      </c>
      <c r="P78" s="1207">
        <f>주간실적통계!BD77</f>
        <v>0.5</v>
      </c>
      <c r="Q78" s="1210">
        <f>주간실적통계!BE77</f>
        <v>0</v>
      </c>
      <c r="R78" s="1182">
        <f>주간실적통계!BH77</f>
        <v>0.75</v>
      </c>
      <c r="S78" s="1170">
        <f>주간실적통계!BI77</f>
        <v>0</v>
      </c>
      <c r="T78" s="1146">
        <f>주간실적통계!BJ77</f>
        <v>1</v>
      </c>
      <c r="U78" s="1130">
        <f>주간실적통계!BK77</f>
        <v>0</v>
      </c>
    </row>
    <row r="79" spans="1:21" ht="22" customHeight="1" x14ac:dyDescent="0.25">
      <c r="A79" s="175"/>
      <c r="B79" s="536"/>
      <c r="C79" s="528"/>
      <c r="D79" s="528" t="s">
        <v>308</v>
      </c>
      <c r="E79" s="529"/>
      <c r="F79" s="1182">
        <f>주간실적통계!N78</f>
        <v>0</v>
      </c>
      <c r="G79" s="1181">
        <f>주간실적통계!O78</f>
        <v>0</v>
      </c>
      <c r="H79" s="1182">
        <f>주간실적통계!V78</f>
        <v>0</v>
      </c>
      <c r="I79" s="1181">
        <f>주간실적통계!W78</f>
        <v>0</v>
      </c>
      <c r="J79" s="1182">
        <f>주간실적통계!AD78</f>
        <v>0</v>
      </c>
      <c r="K79" s="1170">
        <f>주간실적통계!AE78</f>
        <v>0</v>
      </c>
      <c r="L79" s="1207">
        <f>주간실적통계!AL78</f>
        <v>0.25</v>
      </c>
      <c r="M79" s="1210">
        <f>주간실적통계!AM78</f>
        <v>0</v>
      </c>
      <c r="N79" s="1207">
        <f>주간실적통계!AV78</f>
        <v>0.5</v>
      </c>
      <c r="O79" s="1210">
        <f>주간실적통계!AW78</f>
        <v>0</v>
      </c>
      <c r="P79" s="1207">
        <f>주간실적통계!BD78</f>
        <v>0.5</v>
      </c>
      <c r="Q79" s="1210">
        <f>주간실적통계!BE78</f>
        <v>0</v>
      </c>
      <c r="R79" s="1182">
        <f>주간실적통계!BH78</f>
        <v>0.75</v>
      </c>
      <c r="S79" s="1170">
        <f>주간실적통계!BI78</f>
        <v>0</v>
      </c>
      <c r="T79" s="1146">
        <f>주간실적통계!BJ78</f>
        <v>1</v>
      </c>
      <c r="U79" s="1130">
        <f>주간실적통계!BK78</f>
        <v>0</v>
      </c>
    </row>
    <row r="80" spans="1:21" ht="22" customHeight="1" x14ac:dyDescent="0.25">
      <c r="A80" s="175"/>
      <c r="B80" s="536"/>
      <c r="C80" s="528"/>
      <c r="D80" s="528" t="s">
        <v>237</v>
      </c>
      <c r="E80" s="529"/>
      <c r="F80" s="1182">
        <f>주간실적통계!N79</f>
        <v>0</v>
      </c>
      <c r="G80" s="1181">
        <f>주간실적통계!O79</f>
        <v>0</v>
      </c>
      <c r="H80" s="1182">
        <f>주간실적통계!V79</f>
        <v>0</v>
      </c>
      <c r="I80" s="1181">
        <f>주간실적통계!W79</f>
        <v>0</v>
      </c>
      <c r="J80" s="1182">
        <f>주간실적통계!AD79</f>
        <v>0</v>
      </c>
      <c r="K80" s="1170">
        <f>주간실적통계!AE79</f>
        <v>0</v>
      </c>
      <c r="L80" s="1207">
        <f>주간실적통계!AL79</f>
        <v>0.25</v>
      </c>
      <c r="M80" s="1210">
        <f>주간실적통계!AM79</f>
        <v>0</v>
      </c>
      <c r="N80" s="1207">
        <f>주간실적통계!AV79</f>
        <v>0.5</v>
      </c>
      <c r="O80" s="1210">
        <f>주간실적통계!AW79</f>
        <v>0</v>
      </c>
      <c r="P80" s="1207">
        <f>주간실적통계!BD79</f>
        <v>0.5</v>
      </c>
      <c r="Q80" s="1210">
        <f>주간실적통계!BE79</f>
        <v>0</v>
      </c>
      <c r="R80" s="1182">
        <f>주간실적통계!BH79</f>
        <v>0.75</v>
      </c>
      <c r="S80" s="1170">
        <f>주간실적통계!BI79</f>
        <v>0</v>
      </c>
      <c r="T80" s="1146">
        <f>주간실적통계!BJ79</f>
        <v>1</v>
      </c>
      <c r="U80" s="1130">
        <f>주간실적통계!BK79</f>
        <v>0</v>
      </c>
    </row>
    <row r="81" spans="1:21" ht="22" customHeight="1" x14ac:dyDescent="0.25">
      <c r="A81" s="175"/>
      <c r="B81" s="277" t="s">
        <v>168</v>
      </c>
      <c r="C81" s="277" t="s">
        <v>100</v>
      </c>
      <c r="D81" s="277"/>
      <c r="E81" s="278"/>
      <c r="F81" s="1186">
        <f>주간실적통계!N80</f>
        <v>0</v>
      </c>
      <c r="G81" s="1178">
        <f>주간실적통계!O80</f>
        <v>0</v>
      </c>
      <c r="H81" s="1186">
        <f>주간실적통계!V80</f>
        <v>0</v>
      </c>
      <c r="I81" s="1178">
        <f>주간실적통계!W80</f>
        <v>0</v>
      </c>
      <c r="J81" s="1186">
        <f>주간실적통계!AD80</f>
        <v>0</v>
      </c>
      <c r="K81" s="1178">
        <f>주간실적통계!AE80</f>
        <v>0</v>
      </c>
      <c r="L81" s="1186">
        <f>주간실적통계!AL80</f>
        <v>0</v>
      </c>
      <c r="M81" s="1178">
        <f>주간실적통계!AM80</f>
        <v>0</v>
      </c>
      <c r="N81" s="1186">
        <f>주간실적통계!AV80</f>
        <v>0.29629629629629628</v>
      </c>
      <c r="O81" s="1178">
        <f>주간실적통계!AW80</f>
        <v>0</v>
      </c>
      <c r="P81" s="1186">
        <f>주간실적통계!BD80</f>
        <v>0.59259259259259256</v>
      </c>
      <c r="Q81" s="1178">
        <f>주간실적통계!BE80</f>
        <v>0</v>
      </c>
      <c r="R81" s="1186">
        <f>주간실적통계!BH80</f>
        <v>1</v>
      </c>
      <c r="S81" s="1178">
        <f>주간실적통계!BI80</f>
        <v>0</v>
      </c>
      <c r="T81" s="1149">
        <f>주간실적통계!BJ80</f>
        <v>1</v>
      </c>
      <c r="U81" s="1140">
        <f>주간실적통계!BK80</f>
        <v>0</v>
      </c>
    </row>
    <row r="82" spans="1:21" ht="22" customHeight="1" x14ac:dyDescent="0.25">
      <c r="A82" s="175"/>
      <c r="B82" s="536"/>
      <c r="C82" s="536" t="s">
        <v>278</v>
      </c>
      <c r="D82" s="536"/>
      <c r="E82" s="529"/>
      <c r="F82" s="1182">
        <f>주간실적통계!N81</f>
        <v>0</v>
      </c>
      <c r="G82" s="1170">
        <f>주간실적통계!O81</f>
        <v>0</v>
      </c>
      <c r="H82" s="1182">
        <f>주간실적통계!V81</f>
        <v>0</v>
      </c>
      <c r="I82" s="1170">
        <f>주간실적통계!W81</f>
        <v>0</v>
      </c>
      <c r="J82" s="1182">
        <f>주간실적통계!AD81</f>
        <v>0</v>
      </c>
      <c r="K82" s="1170">
        <f>주간실적통계!AE81</f>
        <v>0</v>
      </c>
      <c r="L82" s="1182">
        <f>주간실적통계!AL81</f>
        <v>0</v>
      </c>
      <c r="M82" s="1170">
        <f>주간실적통계!AM81</f>
        <v>0</v>
      </c>
      <c r="N82" s="1182">
        <f>주간실적통계!AV81</f>
        <v>0.44444444444444442</v>
      </c>
      <c r="O82" s="1170">
        <f>주간실적통계!AW81</f>
        <v>0</v>
      </c>
      <c r="P82" s="1182">
        <f>주간실적통계!BD81</f>
        <v>0.88888888888888884</v>
      </c>
      <c r="Q82" s="1170">
        <f>주간실적통계!BE81</f>
        <v>0</v>
      </c>
      <c r="R82" s="1207">
        <f>주간실적통계!BH81</f>
        <v>1</v>
      </c>
      <c r="S82" s="1210">
        <f>주간실적통계!BI81</f>
        <v>0</v>
      </c>
      <c r="T82" s="1131">
        <f>주간실적통계!BJ81</f>
        <v>1</v>
      </c>
      <c r="U82" s="1132">
        <f>주간실적통계!BK81</f>
        <v>0</v>
      </c>
    </row>
    <row r="83" spans="1:21" ht="22" customHeight="1" x14ac:dyDescent="0.25">
      <c r="A83" s="175"/>
      <c r="B83" s="568"/>
      <c r="C83" s="568" t="s">
        <v>279</v>
      </c>
      <c r="D83" s="568"/>
      <c r="E83" s="569"/>
      <c r="F83" s="1182">
        <f>주간실적통계!N82</f>
        <v>0</v>
      </c>
      <c r="G83" s="1170">
        <f>주간실적통계!O82</f>
        <v>0</v>
      </c>
      <c r="H83" s="1182">
        <f>주간실적통계!V82</f>
        <v>0</v>
      </c>
      <c r="I83" s="1170">
        <f>주간실적통계!W82</f>
        <v>0</v>
      </c>
      <c r="J83" s="1182">
        <f>주간실적통계!AD82</f>
        <v>0</v>
      </c>
      <c r="K83" s="1170">
        <f>주간실적통계!AE82</f>
        <v>0</v>
      </c>
      <c r="L83" s="1182">
        <f>주간실적통계!AL82</f>
        <v>0</v>
      </c>
      <c r="M83" s="1170">
        <f>주간실적통계!AM82</f>
        <v>0</v>
      </c>
      <c r="N83" s="1182">
        <f>주간실적통계!AV82</f>
        <v>0.44444444444444442</v>
      </c>
      <c r="O83" s="1170">
        <f>주간실적통계!AW82</f>
        <v>0</v>
      </c>
      <c r="P83" s="1182">
        <f>주간실적통계!BD82</f>
        <v>0.88888888888888884</v>
      </c>
      <c r="Q83" s="1170">
        <f>주간실적통계!BE82</f>
        <v>0</v>
      </c>
      <c r="R83" s="1207">
        <f>주간실적통계!BH82</f>
        <v>1</v>
      </c>
      <c r="S83" s="1210">
        <f>주간실적통계!BI82</f>
        <v>0</v>
      </c>
      <c r="T83" s="1131">
        <f>주간실적통계!BJ82</f>
        <v>1</v>
      </c>
      <c r="U83" s="1132">
        <f>주간실적통계!BK82</f>
        <v>0</v>
      </c>
    </row>
    <row r="84" spans="1:21" ht="22" customHeight="1" thickBot="1" x14ac:dyDescent="0.3">
      <c r="A84" s="176"/>
      <c r="B84" s="568"/>
      <c r="C84" s="568" t="s">
        <v>288</v>
      </c>
      <c r="D84" s="568"/>
      <c r="E84" s="569"/>
      <c r="F84" s="1187">
        <f>주간실적통계!N83</f>
        <v>0</v>
      </c>
      <c r="G84" s="1172">
        <f>주간실적통계!O83</f>
        <v>0</v>
      </c>
      <c r="H84" s="1187">
        <f>주간실적통계!V83</f>
        <v>0</v>
      </c>
      <c r="I84" s="1172">
        <f>주간실적통계!W83</f>
        <v>0</v>
      </c>
      <c r="J84" s="1187">
        <f>주간실적통계!AD83</f>
        <v>0</v>
      </c>
      <c r="K84" s="1172">
        <f>주간실적통계!AE83</f>
        <v>0</v>
      </c>
      <c r="L84" s="1187">
        <f>주간실적통계!AL83</f>
        <v>0</v>
      </c>
      <c r="M84" s="1172">
        <f>주간실적통계!AM83</f>
        <v>0</v>
      </c>
      <c r="N84" s="1187">
        <f>주간실적통계!AV83</f>
        <v>0</v>
      </c>
      <c r="O84" s="1172">
        <f>주간실적통계!AW83</f>
        <v>0</v>
      </c>
      <c r="P84" s="1187">
        <f>주간실적통계!BD83</f>
        <v>0</v>
      </c>
      <c r="Q84" s="1172">
        <f>주간실적통계!BE83</f>
        <v>0</v>
      </c>
      <c r="R84" s="1187">
        <f>주간실적통계!BH83</f>
        <v>1</v>
      </c>
      <c r="S84" s="1172">
        <f>주간실적통계!BI83</f>
        <v>0</v>
      </c>
      <c r="T84" s="1131">
        <f>주간실적통계!BJ83</f>
        <v>1</v>
      </c>
      <c r="U84" s="1132">
        <f>주간실적통계!BK83</f>
        <v>0</v>
      </c>
    </row>
    <row r="85" spans="1:21" ht="22" customHeight="1" x14ac:dyDescent="0.25">
      <c r="A85" s="163" t="s">
        <v>169</v>
      </c>
      <c r="B85" s="652"/>
      <c r="C85" s="164"/>
      <c r="D85" s="164"/>
      <c r="E85" s="165"/>
      <c r="F85" s="1165">
        <f>주간실적통계!N84</f>
        <v>0</v>
      </c>
      <c r="G85" s="1166">
        <f>주간실적통계!O84</f>
        <v>0</v>
      </c>
      <c r="H85" s="1165">
        <f>주간실적통계!V84</f>
        <v>4.5833333333333337E-2</v>
      </c>
      <c r="I85" s="1166">
        <f>주간실적통계!W84</f>
        <v>4.3055555555555562E-2</v>
      </c>
      <c r="J85" s="1165">
        <f>주간실적통계!AD84</f>
        <v>0.30064102564102563</v>
      </c>
      <c r="K85" s="1166">
        <f>주간실적통계!AE84</f>
        <v>0.2189245014245014</v>
      </c>
      <c r="L85" s="1165">
        <f>주간실적통계!AL84</f>
        <v>0.47612535612535617</v>
      </c>
      <c r="M85" s="1166">
        <f>주간실적통계!AM84</f>
        <v>0.2189245014245014</v>
      </c>
      <c r="N85" s="1165">
        <f>주간실적통계!AV84</f>
        <v>0.71002136752136746</v>
      </c>
      <c r="O85" s="1166">
        <f>주간실적통계!AW84</f>
        <v>0.2189245014245014</v>
      </c>
      <c r="P85" s="1165">
        <f>주간실적통계!BD84</f>
        <v>0.94188034188034198</v>
      </c>
      <c r="Q85" s="1166">
        <f>주간실적통계!BE84</f>
        <v>0.2189245014245014</v>
      </c>
      <c r="R85" s="1165">
        <f>주간실적통계!BH84</f>
        <v>0.98611111111111105</v>
      </c>
      <c r="S85" s="1166">
        <f>주간실적통계!BI84</f>
        <v>0.2189245014245014</v>
      </c>
      <c r="T85" s="1125">
        <f>주간실적통계!BJ84</f>
        <v>1</v>
      </c>
      <c r="U85" s="1126">
        <f>주간실적통계!BK84</f>
        <v>0.2189245014245014</v>
      </c>
    </row>
    <row r="86" spans="1:21" ht="22" customHeight="1" x14ac:dyDescent="0.25">
      <c r="A86" s="644"/>
      <c r="B86" s="653" t="s">
        <v>170</v>
      </c>
      <c r="C86" s="38" t="s">
        <v>254</v>
      </c>
      <c r="D86" s="38"/>
      <c r="E86" s="15"/>
      <c r="F86" s="1177">
        <f>주간실적통계!N85</f>
        <v>0</v>
      </c>
      <c r="G86" s="1178">
        <f>주간실적통계!O85</f>
        <v>0</v>
      </c>
      <c r="H86" s="1177">
        <f>주간실적통계!V85</f>
        <v>6.6666666666666666E-2</v>
      </c>
      <c r="I86" s="1178">
        <f>주간실적통계!W85</f>
        <v>6.6666666666666666E-2</v>
      </c>
      <c r="J86" s="1177">
        <f>주간실적통계!AD85</f>
        <v>0.30833333333333335</v>
      </c>
      <c r="K86" s="1178">
        <f>주간실적통계!AE85</f>
        <v>0.2722222222222222</v>
      </c>
      <c r="L86" s="1177">
        <f>주간실적통계!AL85</f>
        <v>0.5197222222222222</v>
      </c>
      <c r="M86" s="1178">
        <f>주간실적통계!AM85</f>
        <v>0.2722222222222222</v>
      </c>
      <c r="N86" s="1177">
        <f>주간실적통계!AV85</f>
        <v>0.78166666666666662</v>
      </c>
      <c r="O86" s="1178">
        <f>주간실적통계!AW85</f>
        <v>0.2722222222222222</v>
      </c>
      <c r="P86" s="1177">
        <f>주간실적통계!BD85</f>
        <v>0.95000000000000007</v>
      </c>
      <c r="Q86" s="1178">
        <f>주간실적통계!BE85</f>
        <v>0.2722222222222222</v>
      </c>
      <c r="R86" s="1177">
        <f>주간실적통계!BH85</f>
        <v>1</v>
      </c>
      <c r="S86" s="1178">
        <f>주간실적통계!BI85</f>
        <v>0.2722222222222222</v>
      </c>
      <c r="T86" s="1139">
        <f>주간실적통계!BJ85</f>
        <v>1</v>
      </c>
      <c r="U86" s="1140">
        <f>주간실적통계!BK85</f>
        <v>0.2722222222222222</v>
      </c>
    </row>
    <row r="87" spans="1:21" ht="22" customHeight="1" x14ac:dyDescent="0.25">
      <c r="A87" s="645"/>
      <c r="B87" s="654"/>
      <c r="C87" s="12" t="s">
        <v>171</v>
      </c>
      <c r="D87" s="12" t="s">
        <v>46</v>
      </c>
      <c r="E87" s="13"/>
      <c r="F87" s="1179">
        <f>주간실적통계!N86</f>
        <v>0</v>
      </c>
      <c r="G87" s="1180">
        <f>주간실적통계!O86</f>
        <v>0</v>
      </c>
      <c r="H87" s="1179">
        <f>주간실적통계!V86</f>
        <v>0.2</v>
      </c>
      <c r="I87" s="1180">
        <f>주간실적통계!W86</f>
        <v>0.2</v>
      </c>
      <c r="J87" s="1179">
        <f>주간실적통계!AD86</f>
        <v>0.75</v>
      </c>
      <c r="K87" s="1180">
        <f>주간실적통계!AE86</f>
        <v>0.75</v>
      </c>
      <c r="L87" s="1179">
        <f>주간실적통계!AL86</f>
        <v>0.95</v>
      </c>
      <c r="M87" s="1180">
        <f>주간실적통계!AM86</f>
        <v>0.75</v>
      </c>
      <c r="N87" s="1179">
        <f>주간실적통계!AV86</f>
        <v>1</v>
      </c>
      <c r="O87" s="1180">
        <f>주간실적통계!AW86</f>
        <v>0.75</v>
      </c>
      <c r="P87" s="1179">
        <f>주간실적통계!BD86</f>
        <v>1</v>
      </c>
      <c r="Q87" s="1180">
        <f>주간실적통계!BE86</f>
        <v>0.75</v>
      </c>
      <c r="R87" s="1179">
        <f>주간실적통계!BH86</f>
        <v>1</v>
      </c>
      <c r="S87" s="1180">
        <f>주간실적통계!BI86</f>
        <v>0.75</v>
      </c>
      <c r="T87" s="1141">
        <f>주간실적통계!BJ86</f>
        <v>1</v>
      </c>
      <c r="U87" s="1142">
        <f>주간실적통계!BK86</f>
        <v>0.75</v>
      </c>
    </row>
    <row r="88" spans="1:21" ht="22" customHeight="1" x14ac:dyDescent="0.25">
      <c r="A88" s="645"/>
      <c r="B88" s="655"/>
      <c r="C88" s="49"/>
      <c r="D88" s="49" t="s">
        <v>172</v>
      </c>
      <c r="E88" s="50" t="s">
        <v>47</v>
      </c>
      <c r="F88" s="1169">
        <f>주간실적통계!N87</f>
        <v>0</v>
      </c>
      <c r="G88" s="1181">
        <f>주간실적통계!O87</f>
        <v>0</v>
      </c>
      <c r="H88" s="1169">
        <f>주간실적통계!V87</f>
        <v>0.10000000000000002</v>
      </c>
      <c r="I88" s="1170">
        <f>주간실적통계!W87</f>
        <v>0.10000000000000002</v>
      </c>
      <c r="J88" s="1169">
        <f>주간실적통계!AD87</f>
        <v>0.5</v>
      </c>
      <c r="K88" s="1170">
        <f>주간실적통계!AE87</f>
        <v>0.5</v>
      </c>
      <c r="L88" s="1169">
        <f>주간실적통계!AL87</f>
        <v>0.9</v>
      </c>
      <c r="M88" s="1170">
        <f>주간실적통계!AM87</f>
        <v>0.5</v>
      </c>
      <c r="N88" s="1207">
        <f>주간실적통계!AV87</f>
        <v>1</v>
      </c>
      <c r="O88" s="1208">
        <f>주간실적통계!AW87</f>
        <v>0.5</v>
      </c>
      <c r="P88" s="1207">
        <f>주간실적통계!BD87</f>
        <v>1</v>
      </c>
      <c r="Q88" s="1208">
        <f>주간실적통계!BE87</f>
        <v>0.5</v>
      </c>
      <c r="R88" s="1207">
        <f>주간실적통계!BH87</f>
        <v>1</v>
      </c>
      <c r="S88" s="1208">
        <f>주간실적통계!BI87</f>
        <v>0.5</v>
      </c>
      <c r="T88" s="1131">
        <f>주간실적통계!BJ87</f>
        <v>1</v>
      </c>
      <c r="U88" s="1143">
        <f>주간실적통계!BK87</f>
        <v>0.5</v>
      </c>
    </row>
    <row r="89" spans="1:21" ht="22" customHeight="1" x14ac:dyDescent="0.25">
      <c r="A89" s="645"/>
      <c r="B89" s="655"/>
      <c r="C89" s="49"/>
      <c r="D89" s="49" t="s">
        <v>173</v>
      </c>
      <c r="E89" s="50" t="s">
        <v>53</v>
      </c>
      <c r="F89" s="1169">
        <f>주간실적통계!N88</f>
        <v>0</v>
      </c>
      <c r="G89" s="1181">
        <f>주간실적통계!O88</f>
        <v>0</v>
      </c>
      <c r="H89" s="1169">
        <f>주간실적통계!V88</f>
        <v>0.10000000000000002</v>
      </c>
      <c r="I89" s="1170">
        <f>주간실적통계!W88</f>
        <v>0.10000000000000002</v>
      </c>
      <c r="J89" s="1169">
        <f>주간실적통계!AD88</f>
        <v>0.5</v>
      </c>
      <c r="K89" s="1170">
        <f>주간실적통계!AE88</f>
        <v>0.5</v>
      </c>
      <c r="L89" s="1169">
        <f>주간실적통계!AL88</f>
        <v>0.9</v>
      </c>
      <c r="M89" s="1170">
        <f>주간실적통계!AM88</f>
        <v>0.5</v>
      </c>
      <c r="N89" s="1207">
        <f>주간실적통계!AV88</f>
        <v>1</v>
      </c>
      <c r="O89" s="1208">
        <f>주간실적통계!AW88</f>
        <v>0.5</v>
      </c>
      <c r="P89" s="1207">
        <f>주간실적통계!BD88</f>
        <v>1</v>
      </c>
      <c r="Q89" s="1208">
        <f>주간실적통계!BE88</f>
        <v>0.5</v>
      </c>
      <c r="R89" s="1207">
        <f>주간실적통계!BH88</f>
        <v>1</v>
      </c>
      <c r="S89" s="1208">
        <f>주간실적통계!BI88</f>
        <v>0.5</v>
      </c>
      <c r="T89" s="1131">
        <f>주간실적통계!BJ88</f>
        <v>1</v>
      </c>
      <c r="U89" s="1143">
        <f>주간실적통계!BK88</f>
        <v>0.5</v>
      </c>
    </row>
    <row r="90" spans="1:21" ht="22" customHeight="1" x14ac:dyDescent="0.25">
      <c r="A90" s="645"/>
      <c r="B90" s="655"/>
      <c r="C90" s="49"/>
      <c r="D90" s="49" t="s">
        <v>174</v>
      </c>
      <c r="E90" s="50" t="s">
        <v>54</v>
      </c>
      <c r="F90" s="1169">
        <f>주간실적통계!N89</f>
        <v>0</v>
      </c>
      <c r="G90" s="1181">
        <f>주간실적통계!O89</f>
        <v>0</v>
      </c>
      <c r="H90" s="1169">
        <f>주간실적통계!V89</f>
        <v>0.3</v>
      </c>
      <c r="I90" s="1170">
        <f>주간실적통계!W89</f>
        <v>0.3</v>
      </c>
      <c r="J90" s="1207">
        <f>주간실적통계!AD89</f>
        <v>1</v>
      </c>
      <c r="K90" s="1210">
        <f>주간실적통계!AE89</f>
        <v>1</v>
      </c>
      <c r="L90" s="1207">
        <f>주간실적통계!AL89</f>
        <v>1</v>
      </c>
      <c r="M90" s="1210">
        <f>주간실적통계!AM89</f>
        <v>1</v>
      </c>
      <c r="N90" s="1207">
        <f>주간실적통계!AV89</f>
        <v>1</v>
      </c>
      <c r="O90" s="1208">
        <f>주간실적통계!AW89</f>
        <v>1</v>
      </c>
      <c r="P90" s="1207">
        <f>주간실적통계!BD89</f>
        <v>1</v>
      </c>
      <c r="Q90" s="1208">
        <f>주간실적통계!BE89</f>
        <v>1</v>
      </c>
      <c r="R90" s="1207">
        <f>주간실적통계!BH89</f>
        <v>1</v>
      </c>
      <c r="S90" s="1208">
        <f>주간실적통계!BI89</f>
        <v>1</v>
      </c>
      <c r="T90" s="1131">
        <f>주간실적통계!BJ89</f>
        <v>1</v>
      </c>
      <c r="U90" s="1143">
        <f>주간실적통계!BK89</f>
        <v>1</v>
      </c>
    </row>
    <row r="91" spans="1:21" ht="22" customHeight="1" x14ac:dyDescent="0.25">
      <c r="A91" s="645"/>
      <c r="B91" s="655"/>
      <c r="C91" s="49"/>
      <c r="D91" s="49" t="s">
        <v>175</v>
      </c>
      <c r="E91" s="50" t="s">
        <v>48</v>
      </c>
      <c r="F91" s="1169">
        <f>주간실적통계!N90</f>
        <v>0</v>
      </c>
      <c r="G91" s="1181">
        <f>주간실적통계!O90</f>
        <v>0</v>
      </c>
      <c r="H91" s="1169">
        <f>주간실적통계!V90</f>
        <v>0.3</v>
      </c>
      <c r="I91" s="1170">
        <f>주간실적통계!W90</f>
        <v>0.3</v>
      </c>
      <c r="J91" s="1207">
        <f>주간실적통계!AD90</f>
        <v>1</v>
      </c>
      <c r="K91" s="1210">
        <f>주간실적통계!AE90</f>
        <v>1</v>
      </c>
      <c r="L91" s="1207">
        <f>주간실적통계!AL90</f>
        <v>1</v>
      </c>
      <c r="M91" s="1210">
        <f>주간실적통계!AM90</f>
        <v>1</v>
      </c>
      <c r="N91" s="1207">
        <f>주간실적통계!AV90</f>
        <v>1</v>
      </c>
      <c r="O91" s="1208">
        <f>주간실적통계!AW90</f>
        <v>1</v>
      </c>
      <c r="P91" s="1207">
        <f>주간실적통계!BD90</f>
        <v>1</v>
      </c>
      <c r="Q91" s="1208">
        <f>주간실적통계!BE90</f>
        <v>1</v>
      </c>
      <c r="R91" s="1207">
        <f>주간실적통계!BH90</f>
        <v>1</v>
      </c>
      <c r="S91" s="1208">
        <f>주간실적통계!BI90</f>
        <v>1</v>
      </c>
      <c r="T91" s="1131">
        <f>주간실적통계!BJ90</f>
        <v>1</v>
      </c>
      <c r="U91" s="1143">
        <f>주간실적통계!BK90</f>
        <v>1</v>
      </c>
    </row>
    <row r="92" spans="1:21" ht="22" customHeight="1" x14ac:dyDescent="0.25">
      <c r="A92" s="645"/>
      <c r="B92" s="654"/>
      <c r="C92" s="12" t="s">
        <v>176</v>
      </c>
      <c r="D92" s="12" t="s">
        <v>49</v>
      </c>
      <c r="E92" s="13"/>
      <c r="F92" s="1179">
        <f>주간실적통계!N91</f>
        <v>0</v>
      </c>
      <c r="G92" s="1180">
        <f>주간실적통계!O91</f>
        <v>0</v>
      </c>
      <c r="H92" s="1179">
        <f>주간실적통계!V91</f>
        <v>0</v>
      </c>
      <c r="I92" s="1180">
        <f>주간실적통계!W91</f>
        <v>0</v>
      </c>
      <c r="J92" s="1179">
        <f>주간실적통계!AD91</f>
        <v>0.17500000000000002</v>
      </c>
      <c r="K92" s="1180">
        <f>주간실적통계!AE91</f>
        <v>6.6666666666666666E-2</v>
      </c>
      <c r="L92" s="1179">
        <f>주간실적통계!AL91</f>
        <v>0.45666666666666655</v>
      </c>
      <c r="M92" s="1180">
        <f>주간실적통계!AM91</f>
        <v>6.6666666666666666E-2</v>
      </c>
      <c r="N92" s="1179">
        <f>주간실적통계!AV91</f>
        <v>0.77500000000000002</v>
      </c>
      <c r="O92" s="1180">
        <f>주간실적통계!AW91</f>
        <v>6.6666666666666666E-2</v>
      </c>
      <c r="P92" s="1179">
        <f>주간실적통계!BD91</f>
        <v>1</v>
      </c>
      <c r="Q92" s="1180">
        <f>주간실적통계!BE91</f>
        <v>6.6666666666666666E-2</v>
      </c>
      <c r="R92" s="1179">
        <f>주간실적통계!BH91</f>
        <v>1</v>
      </c>
      <c r="S92" s="1180">
        <f>주간실적통계!BI91</f>
        <v>6.6666666666666666E-2</v>
      </c>
      <c r="T92" s="1141">
        <f>주간실적통계!BJ91</f>
        <v>1</v>
      </c>
      <c r="U92" s="1142">
        <f>주간실적통계!BK91</f>
        <v>6.6666666666666666E-2</v>
      </c>
    </row>
    <row r="93" spans="1:21" ht="22" customHeight="1" x14ac:dyDescent="0.25">
      <c r="A93" s="645"/>
      <c r="B93" s="655"/>
      <c r="C93" s="49"/>
      <c r="D93" s="49" t="s">
        <v>177</v>
      </c>
      <c r="E93" s="50" t="s">
        <v>56</v>
      </c>
      <c r="F93" s="1169">
        <f>주간실적통계!N92</f>
        <v>0</v>
      </c>
      <c r="G93" s="1181">
        <f>주간실적통계!O92</f>
        <v>0</v>
      </c>
      <c r="H93" s="1169">
        <f>주간실적통계!V92</f>
        <v>0</v>
      </c>
      <c r="I93" s="1181">
        <f>주간실적통계!W92</f>
        <v>0</v>
      </c>
      <c r="J93" s="1169">
        <f>주간실적통계!AD92</f>
        <v>0.55000000000000004</v>
      </c>
      <c r="K93" s="1170">
        <f>주간실적통계!AE92</f>
        <v>0</v>
      </c>
      <c r="L93" s="1207">
        <f>주간실적통계!AL92</f>
        <v>1</v>
      </c>
      <c r="M93" s="1210">
        <f>주간실적통계!AM92</f>
        <v>0</v>
      </c>
      <c r="N93" s="1207">
        <f>주간실적통계!AV92</f>
        <v>1</v>
      </c>
      <c r="O93" s="1210">
        <f>주간실적통계!AW92</f>
        <v>0</v>
      </c>
      <c r="P93" s="1207">
        <f>주간실적통계!BD92</f>
        <v>1</v>
      </c>
      <c r="Q93" s="1208">
        <f>주간실적통계!BE92</f>
        <v>0</v>
      </c>
      <c r="R93" s="1207">
        <f>주간실적통계!BH92</f>
        <v>1</v>
      </c>
      <c r="S93" s="1208">
        <f>주간실적통계!BI92</f>
        <v>0</v>
      </c>
      <c r="T93" s="1131">
        <f>주간실적통계!BJ92</f>
        <v>1</v>
      </c>
      <c r="U93" s="1143">
        <f>주간실적통계!BK92</f>
        <v>0</v>
      </c>
    </row>
    <row r="94" spans="1:21" ht="22" customHeight="1" x14ac:dyDescent="0.25">
      <c r="A94" s="645"/>
      <c r="B94" s="655"/>
      <c r="C94" s="49"/>
      <c r="D94" s="49" t="s">
        <v>178</v>
      </c>
      <c r="E94" s="50" t="s">
        <v>57</v>
      </c>
      <c r="F94" s="1169">
        <f>주간실적통계!N93</f>
        <v>0</v>
      </c>
      <c r="G94" s="1181">
        <f>주간실적통계!O93</f>
        <v>0</v>
      </c>
      <c r="H94" s="1169">
        <f>주간실적통계!V93</f>
        <v>0</v>
      </c>
      <c r="I94" s="1181">
        <f>주간실적통계!W93</f>
        <v>0</v>
      </c>
      <c r="J94" s="1169">
        <f>주간실적통계!AD93</f>
        <v>0.23</v>
      </c>
      <c r="K94" s="1170">
        <f>주간실적통계!AE93</f>
        <v>0.18</v>
      </c>
      <c r="L94" s="1169">
        <f>주간실적통계!AL93</f>
        <v>0.61</v>
      </c>
      <c r="M94" s="1170">
        <f>주간실적통계!AM93</f>
        <v>0.18</v>
      </c>
      <c r="N94" s="1207">
        <f>주간실적통계!AV93</f>
        <v>1</v>
      </c>
      <c r="O94" s="1210">
        <f>주간실적통계!AW93</f>
        <v>0.18</v>
      </c>
      <c r="P94" s="1207">
        <f>주간실적통계!BD93</f>
        <v>1</v>
      </c>
      <c r="Q94" s="1208">
        <f>주간실적통계!BE93</f>
        <v>0.18</v>
      </c>
      <c r="R94" s="1207">
        <f>주간실적통계!BH93</f>
        <v>1</v>
      </c>
      <c r="S94" s="1208">
        <f>주간실적통계!BI93</f>
        <v>0.18</v>
      </c>
      <c r="T94" s="1131">
        <f>주간실적통계!BJ93</f>
        <v>1</v>
      </c>
      <c r="U94" s="1143">
        <f>주간실적통계!BK93</f>
        <v>0.18</v>
      </c>
    </row>
    <row r="95" spans="1:21" ht="22" customHeight="1" x14ac:dyDescent="0.25">
      <c r="A95" s="645"/>
      <c r="B95" s="655"/>
      <c r="C95" s="49"/>
      <c r="D95" s="49" t="s">
        <v>179</v>
      </c>
      <c r="E95" s="50" t="s">
        <v>58</v>
      </c>
      <c r="F95" s="1169">
        <f>주간실적통계!N94</f>
        <v>0</v>
      </c>
      <c r="G95" s="1181">
        <f>주간실적통계!O94</f>
        <v>0</v>
      </c>
      <c r="H95" s="1169">
        <f>주간실적통계!V94</f>
        <v>0</v>
      </c>
      <c r="I95" s="1181">
        <f>주간실적통계!W94</f>
        <v>0</v>
      </c>
      <c r="J95" s="1169">
        <f>주간실적통계!AD94</f>
        <v>0.23</v>
      </c>
      <c r="K95" s="1170">
        <f>주간실적통계!AE94</f>
        <v>0.18</v>
      </c>
      <c r="L95" s="1169">
        <f>주간실적통계!AL94</f>
        <v>0.61</v>
      </c>
      <c r="M95" s="1170">
        <f>주간실적통계!AM94</f>
        <v>0.18</v>
      </c>
      <c r="N95" s="1207">
        <f>주간실적통계!AV94</f>
        <v>1</v>
      </c>
      <c r="O95" s="1210">
        <f>주간실적통계!AW94</f>
        <v>0.18</v>
      </c>
      <c r="P95" s="1207">
        <f>주간실적통계!BD94</f>
        <v>1</v>
      </c>
      <c r="Q95" s="1208">
        <f>주간실적통계!BE94</f>
        <v>0.18</v>
      </c>
      <c r="R95" s="1207">
        <f>주간실적통계!BH94</f>
        <v>1</v>
      </c>
      <c r="S95" s="1208">
        <f>주간실적통계!BI94</f>
        <v>0.18</v>
      </c>
      <c r="T95" s="1131">
        <f>주간실적통계!BJ94</f>
        <v>1</v>
      </c>
      <c r="U95" s="1143">
        <f>주간실적통계!BK94</f>
        <v>0.18</v>
      </c>
    </row>
    <row r="96" spans="1:21" ht="22" customHeight="1" x14ac:dyDescent="0.25">
      <c r="A96" s="645"/>
      <c r="B96" s="655"/>
      <c r="C96" s="49"/>
      <c r="D96" s="49" t="s">
        <v>180</v>
      </c>
      <c r="E96" s="50" t="s">
        <v>59</v>
      </c>
      <c r="F96" s="1169">
        <f>주간실적통계!N95</f>
        <v>0</v>
      </c>
      <c r="G96" s="1181">
        <f>주간실적통계!O95</f>
        <v>0</v>
      </c>
      <c r="H96" s="1169">
        <f>주간실적통계!V95</f>
        <v>0</v>
      </c>
      <c r="I96" s="1181">
        <f>주간실적통계!W95</f>
        <v>0</v>
      </c>
      <c r="J96" s="1169">
        <f>주간실적통계!AD95</f>
        <v>0.02</v>
      </c>
      <c r="K96" s="1170">
        <f>주간실적통계!AE95</f>
        <v>0.02</v>
      </c>
      <c r="L96" s="1169">
        <f>주간실적통계!AL95</f>
        <v>0.26</v>
      </c>
      <c r="M96" s="1170">
        <f>주간실적통계!AM95</f>
        <v>0.02</v>
      </c>
      <c r="N96" s="1169">
        <f>주간실적통계!AV95</f>
        <v>0.7</v>
      </c>
      <c r="O96" s="1170">
        <f>주간실적통계!AW95</f>
        <v>0.02</v>
      </c>
      <c r="P96" s="1207">
        <f>주간실적통계!BD95</f>
        <v>1</v>
      </c>
      <c r="Q96" s="1208">
        <f>주간실적통계!BE95</f>
        <v>0.02</v>
      </c>
      <c r="R96" s="1207">
        <f>주간실적통계!BH95</f>
        <v>1</v>
      </c>
      <c r="S96" s="1208">
        <f>주간실적통계!BI95</f>
        <v>0.02</v>
      </c>
      <c r="T96" s="1131">
        <f>주간실적통계!BJ95</f>
        <v>1</v>
      </c>
      <c r="U96" s="1143">
        <f>주간실적통계!BK95</f>
        <v>0.02</v>
      </c>
    </row>
    <row r="97" spans="1:21" ht="22" customHeight="1" x14ac:dyDescent="0.25">
      <c r="A97" s="645"/>
      <c r="B97" s="655"/>
      <c r="C97" s="49"/>
      <c r="D97" s="49" t="s">
        <v>181</v>
      </c>
      <c r="E97" s="50" t="s">
        <v>60</v>
      </c>
      <c r="F97" s="1169">
        <f>주간실적통계!N96</f>
        <v>0</v>
      </c>
      <c r="G97" s="1181">
        <f>주간실적통계!O96</f>
        <v>0</v>
      </c>
      <c r="H97" s="1169">
        <f>주간실적통계!V96</f>
        <v>0</v>
      </c>
      <c r="I97" s="1181">
        <f>주간실적통계!W96</f>
        <v>0</v>
      </c>
      <c r="J97" s="1169">
        <f>주간실적통계!AD96</f>
        <v>0.02</v>
      </c>
      <c r="K97" s="1170">
        <f>주간실적통계!AE96</f>
        <v>0.02</v>
      </c>
      <c r="L97" s="1169">
        <f>주간실적통계!AL96</f>
        <v>0.26</v>
      </c>
      <c r="M97" s="1170">
        <f>주간실적통계!AM96</f>
        <v>0.02</v>
      </c>
      <c r="N97" s="1169">
        <f>주간실적통계!AV96</f>
        <v>0.7</v>
      </c>
      <c r="O97" s="1170">
        <f>주간실적통계!AW96</f>
        <v>0.02</v>
      </c>
      <c r="P97" s="1207">
        <f>주간실적통계!BD96</f>
        <v>1</v>
      </c>
      <c r="Q97" s="1208">
        <f>주간실적통계!BE96</f>
        <v>0.02</v>
      </c>
      <c r="R97" s="1207">
        <f>주간실적통계!BH96</f>
        <v>1</v>
      </c>
      <c r="S97" s="1208">
        <f>주간실적통계!BI96</f>
        <v>0.02</v>
      </c>
      <c r="T97" s="1131">
        <f>주간실적통계!BJ96</f>
        <v>1</v>
      </c>
      <c r="U97" s="1143">
        <f>주간실적통계!BK96</f>
        <v>0.02</v>
      </c>
    </row>
    <row r="98" spans="1:21" ht="22" customHeight="1" x14ac:dyDescent="0.25">
      <c r="A98" s="645"/>
      <c r="B98" s="655"/>
      <c r="C98" s="49"/>
      <c r="D98" s="49" t="s">
        <v>182</v>
      </c>
      <c r="E98" s="50" t="s">
        <v>61</v>
      </c>
      <c r="F98" s="1169">
        <f>주간실적통계!N97</f>
        <v>0</v>
      </c>
      <c r="G98" s="1181">
        <f>주간실적통계!O97</f>
        <v>0</v>
      </c>
      <c r="H98" s="1169">
        <f>주간실적통계!V97</f>
        <v>0</v>
      </c>
      <c r="I98" s="1181">
        <f>주간실적통계!W97</f>
        <v>0</v>
      </c>
      <c r="J98" s="1169">
        <f>주간실적통계!AD97</f>
        <v>0</v>
      </c>
      <c r="K98" s="1170">
        <f>주간실적통계!AE97</f>
        <v>0</v>
      </c>
      <c r="L98" s="1169">
        <f>주간실적통계!AL97</f>
        <v>0</v>
      </c>
      <c r="M98" s="1170">
        <f>주간실적통계!AM97</f>
        <v>0</v>
      </c>
      <c r="N98" s="1169">
        <f>주간실적통계!AV97</f>
        <v>0.25</v>
      </c>
      <c r="O98" s="1170">
        <f>주간실적통계!AW97</f>
        <v>0</v>
      </c>
      <c r="P98" s="1207">
        <f>주간실적통계!BD97</f>
        <v>1</v>
      </c>
      <c r="Q98" s="1208">
        <f>주간실적통계!BE97</f>
        <v>0</v>
      </c>
      <c r="R98" s="1207">
        <f>주간실적통계!BH97</f>
        <v>1</v>
      </c>
      <c r="S98" s="1208">
        <f>주간실적통계!BI97</f>
        <v>0</v>
      </c>
      <c r="T98" s="1131">
        <f>주간실적통계!BJ97</f>
        <v>1</v>
      </c>
      <c r="U98" s="1143">
        <f>주간실적통계!BK97</f>
        <v>0</v>
      </c>
    </row>
    <row r="99" spans="1:21" ht="22" customHeight="1" x14ac:dyDescent="0.25">
      <c r="A99" s="645"/>
      <c r="B99" s="654"/>
      <c r="C99" s="12" t="s">
        <v>183</v>
      </c>
      <c r="D99" s="12" t="s">
        <v>50</v>
      </c>
      <c r="E99" s="13"/>
      <c r="F99" s="1179">
        <f>주간실적통계!N98</f>
        <v>0</v>
      </c>
      <c r="G99" s="1180">
        <f>주간실적통계!O98</f>
        <v>0</v>
      </c>
      <c r="H99" s="1179">
        <f>주간실적통계!V98</f>
        <v>0</v>
      </c>
      <c r="I99" s="1180">
        <f>주간실적통계!W98</f>
        <v>0</v>
      </c>
      <c r="J99" s="1179">
        <f>주간실적통계!AD98</f>
        <v>0</v>
      </c>
      <c r="K99" s="1180">
        <f>주간실적통계!AE98</f>
        <v>0</v>
      </c>
      <c r="L99" s="1179">
        <f>주간실적통계!AL98</f>
        <v>0.1525</v>
      </c>
      <c r="M99" s="1180">
        <f>주간실적통계!AM98</f>
        <v>0</v>
      </c>
      <c r="N99" s="1179">
        <f>주간실적통계!AV98</f>
        <v>0.57000000000000006</v>
      </c>
      <c r="O99" s="1180">
        <f>주간실적통계!AW98</f>
        <v>0</v>
      </c>
      <c r="P99" s="1179">
        <f>주간실적통계!BD98</f>
        <v>0.85</v>
      </c>
      <c r="Q99" s="1180">
        <f>주간실적통계!BE98</f>
        <v>0</v>
      </c>
      <c r="R99" s="1179">
        <f>주간실적통계!BH98</f>
        <v>1</v>
      </c>
      <c r="S99" s="1180">
        <f>주간실적통계!BI98</f>
        <v>0</v>
      </c>
      <c r="T99" s="1141">
        <f>주간실적통계!BJ98</f>
        <v>1</v>
      </c>
      <c r="U99" s="1142">
        <f>주간실적통계!BK98</f>
        <v>0</v>
      </c>
    </row>
    <row r="100" spans="1:21" ht="22" customHeight="1" x14ac:dyDescent="0.25">
      <c r="A100" s="645"/>
      <c r="B100" s="655"/>
      <c r="C100" s="49"/>
      <c r="D100" s="49" t="s">
        <v>184</v>
      </c>
      <c r="E100" s="530" t="s">
        <v>228</v>
      </c>
      <c r="F100" s="1169">
        <f>주간실적통계!N99</f>
        <v>0</v>
      </c>
      <c r="G100" s="1170">
        <f>주간실적통계!O99</f>
        <v>0</v>
      </c>
      <c r="H100" s="1169">
        <f>주간실적통계!V99</f>
        <v>0</v>
      </c>
      <c r="I100" s="1170">
        <f>주간실적통계!W99</f>
        <v>0</v>
      </c>
      <c r="J100" s="1169">
        <f>주간실적통계!AD99</f>
        <v>0</v>
      </c>
      <c r="K100" s="1170">
        <f>주간실적통계!AE99</f>
        <v>0</v>
      </c>
      <c r="L100" s="1169">
        <f>주간실적통계!AL99</f>
        <v>0.2</v>
      </c>
      <c r="M100" s="1170">
        <f>주간실적통계!AM99</f>
        <v>0</v>
      </c>
      <c r="N100" s="1169">
        <f>주간실적통계!AV99</f>
        <v>0.7</v>
      </c>
      <c r="O100" s="1170">
        <f>주간실적통계!AW99</f>
        <v>0</v>
      </c>
      <c r="P100" s="1207">
        <f>주간실적통계!BD99</f>
        <v>1</v>
      </c>
      <c r="Q100" s="1210">
        <f>주간실적통계!BE99</f>
        <v>0</v>
      </c>
      <c r="R100" s="1207">
        <f>주간실적통계!BH99</f>
        <v>1</v>
      </c>
      <c r="S100" s="1210">
        <f>주간실적통계!BI99</f>
        <v>0</v>
      </c>
      <c r="T100" s="1131">
        <f>주간실적통계!BJ99</f>
        <v>1</v>
      </c>
      <c r="U100" s="1132">
        <f>주간실적통계!BK99</f>
        <v>0</v>
      </c>
    </row>
    <row r="101" spans="1:21" ht="22" customHeight="1" x14ac:dyDescent="0.25">
      <c r="A101" s="645"/>
      <c r="B101" s="655"/>
      <c r="C101" s="49"/>
      <c r="D101" s="49" t="s">
        <v>185</v>
      </c>
      <c r="E101" s="530" t="s">
        <v>229</v>
      </c>
      <c r="F101" s="1169">
        <f>주간실적통계!N100</f>
        <v>0</v>
      </c>
      <c r="G101" s="1170">
        <f>주간실적통계!O100</f>
        <v>0</v>
      </c>
      <c r="H101" s="1169">
        <f>주간실적통계!V100</f>
        <v>0</v>
      </c>
      <c r="I101" s="1170">
        <f>주간실적통계!W100</f>
        <v>0</v>
      </c>
      <c r="J101" s="1169">
        <f>주간실적통계!AD100</f>
        <v>0</v>
      </c>
      <c r="K101" s="1170">
        <f>주간실적통계!AE100</f>
        <v>0</v>
      </c>
      <c r="L101" s="1169">
        <f>주간실적통계!AL100</f>
        <v>0.12</v>
      </c>
      <c r="M101" s="1170">
        <f>주간실적통계!AM100</f>
        <v>0</v>
      </c>
      <c r="N101" s="1169">
        <f>주간실적통계!AV100</f>
        <v>0.59</v>
      </c>
      <c r="O101" s="1170">
        <f>주간실적통계!AW100</f>
        <v>0</v>
      </c>
      <c r="P101" s="1169">
        <f>주간실적통계!BD100</f>
        <v>1</v>
      </c>
      <c r="Q101" s="1170">
        <f>주간실적통계!BE100</f>
        <v>0</v>
      </c>
      <c r="R101" s="1207">
        <f>주간실적통계!BH100</f>
        <v>1</v>
      </c>
      <c r="S101" s="1210">
        <f>주간실적통계!BI100</f>
        <v>0</v>
      </c>
      <c r="T101" s="1131">
        <f>주간실적통계!BJ100</f>
        <v>1</v>
      </c>
      <c r="U101" s="1132">
        <f>주간실적통계!BK100</f>
        <v>0</v>
      </c>
    </row>
    <row r="102" spans="1:21" ht="22" customHeight="1" x14ac:dyDescent="0.25">
      <c r="A102" s="645"/>
      <c r="B102" s="655"/>
      <c r="C102" s="49"/>
      <c r="D102" s="49" t="s">
        <v>186</v>
      </c>
      <c r="E102" s="530" t="s">
        <v>230</v>
      </c>
      <c r="F102" s="1169">
        <f>주간실적통계!N101</f>
        <v>0</v>
      </c>
      <c r="G102" s="1170">
        <f>주간실적통계!O101</f>
        <v>0</v>
      </c>
      <c r="H102" s="1169">
        <f>주간실적통계!V101</f>
        <v>0</v>
      </c>
      <c r="I102" s="1170">
        <f>주간실적통계!W101</f>
        <v>0</v>
      </c>
      <c r="J102" s="1169">
        <f>주간실적통계!AD101</f>
        <v>0</v>
      </c>
      <c r="K102" s="1170">
        <f>주간실적통계!AE101</f>
        <v>0</v>
      </c>
      <c r="L102" s="1169">
        <f>주간실적통계!AL101</f>
        <v>0.04</v>
      </c>
      <c r="M102" s="1170">
        <f>주간실적통계!AM101</f>
        <v>0</v>
      </c>
      <c r="N102" s="1169">
        <f>주간실적통계!AV101</f>
        <v>0.49</v>
      </c>
      <c r="O102" s="1170">
        <f>주간실적통계!AW101</f>
        <v>0</v>
      </c>
      <c r="P102" s="1169">
        <f>주간실적통계!BD101</f>
        <v>0.9</v>
      </c>
      <c r="Q102" s="1170">
        <f>주간실적통계!BE101</f>
        <v>0</v>
      </c>
      <c r="R102" s="1207">
        <f>주간실적통계!BH101</f>
        <v>1</v>
      </c>
      <c r="S102" s="1210">
        <f>주간실적통계!BI101</f>
        <v>0</v>
      </c>
      <c r="T102" s="1131">
        <f>주간실적통계!BJ101</f>
        <v>1</v>
      </c>
      <c r="U102" s="1132">
        <f>주간실적통계!BK101</f>
        <v>0</v>
      </c>
    </row>
    <row r="103" spans="1:21" ht="22" customHeight="1" x14ac:dyDescent="0.25">
      <c r="A103" s="645"/>
      <c r="B103" s="655"/>
      <c r="C103" s="49"/>
      <c r="D103" s="49" t="s">
        <v>187</v>
      </c>
      <c r="E103" s="530" t="s">
        <v>231</v>
      </c>
      <c r="F103" s="1169">
        <f>주간실적통계!N102</f>
        <v>0</v>
      </c>
      <c r="G103" s="1170">
        <f>주간실적통계!O102</f>
        <v>0</v>
      </c>
      <c r="H103" s="1169">
        <f>주간실적통계!V102</f>
        <v>0</v>
      </c>
      <c r="I103" s="1170">
        <f>주간실적통계!W102</f>
        <v>0</v>
      </c>
      <c r="J103" s="1169">
        <f>주간실적통계!AD102</f>
        <v>0</v>
      </c>
      <c r="K103" s="1170">
        <f>주간실적통계!AE102</f>
        <v>0</v>
      </c>
      <c r="L103" s="1207">
        <f>주간실적통계!AL102</f>
        <v>0.25</v>
      </c>
      <c r="M103" s="1210">
        <f>주간실적통계!AM102</f>
        <v>0</v>
      </c>
      <c r="N103" s="1207">
        <f>주간실적통계!AV102</f>
        <v>0.5</v>
      </c>
      <c r="O103" s="1210">
        <f>주간실적통계!AW102</f>
        <v>0</v>
      </c>
      <c r="P103" s="1169">
        <f>주간실적통계!BD102</f>
        <v>0.5</v>
      </c>
      <c r="Q103" s="1170">
        <f>주간실적통계!BE102</f>
        <v>0</v>
      </c>
      <c r="R103" s="1207">
        <f>주간실적통계!BH102</f>
        <v>1</v>
      </c>
      <c r="S103" s="1210">
        <f>주간실적통계!BI102</f>
        <v>0</v>
      </c>
      <c r="T103" s="1131">
        <f>주간실적통계!BJ102</f>
        <v>1</v>
      </c>
      <c r="U103" s="1132">
        <f>주간실적통계!BK102</f>
        <v>0</v>
      </c>
    </row>
    <row r="104" spans="1:21" ht="22" customHeight="1" x14ac:dyDescent="0.25">
      <c r="A104" s="645"/>
      <c r="B104" s="656" t="s">
        <v>255</v>
      </c>
      <c r="C104" s="25" t="s">
        <v>71</v>
      </c>
      <c r="D104" s="25"/>
      <c r="E104" s="26"/>
      <c r="F104" s="1188">
        <f>주간실적통계!N103</f>
        <v>0</v>
      </c>
      <c r="G104" s="1189">
        <f>주간실적통계!O103</f>
        <v>0</v>
      </c>
      <c r="H104" s="1188">
        <f>주간실적통계!V103</f>
        <v>3.7500000000000006E-2</v>
      </c>
      <c r="I104" s="1189">
        <f>주간실적통계!W103</f>
        <v>3.7500000000000006E-2</v>
      </c>
      <c r="J104" s="1188">
        <f>주간실적통계!AD103</f>
        <v>0.25833333333333336</v>
      </c>
      <c r="K104" s="1189">
        <f>주간실적통계!AE103</f>
        <v>0.20416666666666669</v>
      </c>
      <c r="L104" s="1188">
        <f>주간실적통계!AL103</f>
        <v>0.3833333333333333</v>
      </c>
      <c r="M104" s="1189">
        <f>주간실적통계!AM103</f>
        <v>0.20416666666666669</v>
      </c>
      <c r="N104" s="1188">
        <f>주간실적통계!AV103</f>
        <v>0.5708333333333333</v>
      </c>
      <c r="O104" s="1189">
        <f>주간실적통계!AW103</f>
        <v>0.20416666666666669</v>
      </c>
      <c r="P104" s="1188">
        <f>주간실적통계!BD103</f>
        <v>0.92499999999999993</v>
      </c>
      <c r="Q104" s="1189">
        <f>주간실적통계!BE103</f>
        <v>0.20416666666666669</v>
      </c>
      <c r="R104" s="1188">
        <f>주간실적통계!BH103</f>
        <v>0.97916666666666663</v>
      </c>
      <c r="S104" s="1189">
        <f>주간실적통계!BI103</f>
        <v>0.20416666666666669</v>
      </c>
      <c r="T104" s="1150">
        <f>주간실적통계!BJ103</f>
        <v>1</v>
      </c>
      <c r="U104" s="1151">
        <f>주간실적통계!BK103</f>
        <v>0.20416666666666669</v>
      </c>
    </row>
    <row r="105" spans="1:21" ht="22" customHeight="1" x14ac:dyDescent="0.25">
      <c r="A105" s="645"/>
      <c r="B105" s="657"/>
      <c r="C105" s="28" t="s">
        <v>188</v>
      </c>
      <c r="D105" s="28" t="s">
        <v>46</v>
      </c>
      <c r="E105" s="29"/>
      <c r="F105" s="1190">
        <f>주간실적통계!N104</f>
        <v>0</v>
      </c>
      <c r="G105" s="1191">
        <f>주간실적통계!O104</f>
        <v>0</v>
      </c>
      <c r="H105" s="1190">
        <f>주간실적통계!V104</f>
        <v>0.11250000000000002</v>
      </c>
      <c r="I105" s="1191">
        <f>주간실적통계!W104</f>
        <v>0.11250000000000002</v>
      </c>
      <c r="J105" s="1190">
        <f>주간실적통계!AD104</f>
        <v>0.75</v>
      </c>
      <c r="K105" s="1191">
        <f>주간실적통계!AE104</f>
        <v>0.58750000000000002</v>
      </c>
      <c r="L105" s="1190">
        <f>주간실적통계!AL104</f>
        <v>0.95</v>
      </c>
      <c r="M105" s="1191">
        <f>주간실적통계!AM104</f>
        <v>0.58750000000000002</v>
      </c>
      <c r="N105" s="1190">
        <f>주간실적통계!AV104</f>
        <v>1</v>
      </c>
      <c r="O105" s="1191">
        <f>주간실적통계!AW104</f>
        <v>0.58750000000000002</v>
      </c>
      <c r="P105" s="1190">
        <f>주간실적통계!BD104</f>
        <v>1</v>
      </c>
      <c r="Q105" s="1191">
        <f>주간실적통계!BE104</f>
        <v>0.58750000000000002</v>
      </c>
      <c r="R105" s="1190">
        <f>주간실적통계!BH104</f>
        <v>1</v>
      </c>
      <c r="S105" s="1191">
        <f>주간실적통계!BI104</f>
        <v>0.58750000000000002</v>
      </c>
      <c r="T105" s="1152">
        <f>주간실적통계!BJ104</f>
        <v>1</v>
      </c>
      <c r="U105" s="1153">
        <f>주간실적통계!BK104</f>
        <v>0.58750000000000002</v>
      </c>
    </row>
    <row r="106" spans="1:21" ht="22" customHeight="1" x14ac:dyDescent="0.25">
      <c r="A106" s="645"/>
      <c r="B106" s="655"/>
      <c r="C106" s="49"/>
      <c r="D106" s="49" t="s">
        <v>189</v>
      </c>
      <c r="E106" s="50" t="s">
        <v>47</v>
      </c>
      <c r="F106" s="1169">
        <f>주간실적통계!N105</f>
        <v>0</v>
      </c>
      <c r="G106" s="1170">
        <f>주간실적통계!O105</f>
        <v>0</v>
      </c>
      <c r="H106" s="1169">
        <f>주간실적통계!V105</f>
        <v>0.10000000000000002</v>
      </c>
      <c r="I106" s="1170">
        <f>주간실적통계!W105</f>
        <v>0.10000000000000002</v>
      </c>
      <c r="J106" s="1169">
        <f>주간실적통계!AD105</f>
        <v>0.5</v>
      </c>
      <c r="K106" s="1170">
        <f>주간실적통계!AE105</f>
        <v>0.5</v>
      </c>
      <c r="L106" s="1169">
        <f>주간실적통계!AL105</f>
        <v>0.9</v>
      </c>
      <c r="M106" s="1170">
        <f>주간실적통계!AM105</f>
        <v>0.5</v>
      </c>
      <c r="N106" s="1207">
        <f>주간실적통계!AV105</f>
        <v>1</v>
      </c>
      <c r="O106" s="1210">
        <f>주간실적통계!AW105</f>
        <v>0.5</v>
      </c>
      <c r="P106" s="1207">
        <f>주간실적통계!BD105</f>
        <v>1</v>
      </c>
      <c r="Q106" s="1210">
        <f>주간실적통계!BE105</f>
        <v>0.5</v>
      </c>
      <c r="R106" s="1207">
        <f>주간실적통계!BH105</f>
        <v>1</v>
      </c>
      <c r="S106" s="1210">
        <f>주간실적통계!BI105</f>
        <v>0.5</v>
      </c>
      <c r="T106" s="1131">
        <f>주간실적통계!BJ105</f>
        <v>1</v>
      </c>
      <c r="U106" s="1132">
        <f>주간실적통계!BK105</f>
        <v>0.5</v>
      </c>
    </row>
    <row r="107" spans="1:21" ht="22" customHeight="1" x14ac:dyDescent="0.25">
      <c r="A107" s="645"/>
      <c r="B107" s="655"/>
      <c r="C107" s="49"/>
      <c r="D107" s="49" t="s">
        <v>190</v>
      </c>
      <c r="E107" s="50" t="s">
        <v>53</v>
      </c>
      <c r="F107" s="1169">
        <f>주간실적통계!N106</f>
        <v>0</v>
      </c>
      <c r="G107" s="1170">
        <f>주간실적통계!O106</f>
        <v>0</v>
      </c>
      <c r="H107" s="1169">
        <f>주간실적통계!V106</f>
        <v>0.10000000000000002</v>
      </c>
      <c r="I107" s="1170">
        <f>주간실적통계!W106</f>
        <v>0.10000000000000002</v>
      </c>
      <c r="J107" s="1169">
        <f>주간실적통계!AD106</f>
        <v>0.5</v>
      </c>
      <c r="K107" s="1170">
        <f>주간실적통계!AE106</f>
        <v>0.5</v>
      </c>
      <c r="L107" s="1169">
        <f>주간실적통계!AL106</f>
        <v>0.9</v>
      </c>
      <c r="M107" s="1170">
        <f>주간실적통계!AM106</f>
        <v>0.5</v>
      </c>
      <c r="N107" s="1207">
        <f>주간실적통계!AV106</f>
        <v>1</v>
      </c>
      <c r="O107" s="1210">
        <f>주간실적통계!AW106</f>
        <v>0.5</v>
      </c>
      <c r="P107" s="1207">
        <f>주간실적통계!BD106</f>
        <v>1</v>
      </c>
      <c r="Q107" s="1210">
        <f>주간실적통계!BE106</f>
        <v>0.5</v>
      </c>
      <c r="R107" s="1207">
        <f>주간실적통계!BH106</f>
        <v>1</v>
      </c>
      <c r="S107" s="1210">
        <f>주간실적통계!BI106</f>
        <v>0.5</v>
      </c>
      <c r="T107" s="1131">
        <f>주간실적통계!BJ106</f>
        <v>1</v>
      </c>
      <c r="U107" s="1132">
        <f>주간실적통계!BK106</f>
        <v>0.5</v>
      </c>
    </row>
    <row r="108" spans="1:21" ht="22" customHeight="1" x14ac:dyDescent="0.25">
      <c r="A108" s="645"/>
      <c r="B108" s="655"/>
      <c r="C108" s="49"/>
      <c r="D108" s="49" t="s">
        <v>191</v>
      </c>
      <c r="E108" s="50" t="s">
        <v>54</v>
      </c>
      <c r="F108" s="1169">
        <f>주간실적통계!N107</f>
        <v>0</v>
      </c>
      <c r="G108" s="1170">
        <f>주간실적통계!O107</f>
        <v>0</v>
      </c>
      <c r="H108" s="1169">
        <f>주간실적통계!V107</f>
        <v>0.25</v>
      </c>
      <c r="I108" s="1170">
        <f>주간실적통계!W107</f>
        <v>0.25</v>
      </c>
      <c r="J108" s="1207">
        <f>주간실적통계!AD107</f>
        <v>1</v>
      </c>
      <c r="K108" s="1210">
        <f>주간실적통계!AE107</f>
        <v>0.85</v>
      </c>
      <c r="L108" s="1207">
        <f>주간실적통계!AL107</f>
        <v>1</v>
      </c>
      <c r="M108" s="1210">
        <f>주간실적통계!AM107</f>
        <v>0.85</v>
      </c>
      <c r="N108" s="1207">
        <f>주간실적통계!AV107</f>
        <v>1</v>
      </c>
      <c r="O108" s="1210">
        <f>주간실적통계!AW107</f>
        <v>0.85</v>
      </c>
      <c r="P108" s="1207">
        <f>주간실적통계!BD107</f>
        <v>1</v>
      </c>
      <c r="Q108" s="1210">
        <f>주간실적통계!BE107</f>
        <v>0.85</v>
      </c>
      <c r="R108" s="1207">
        <f>주간실적통계!BH107</f>
        <v>1</v>
      </c>
      <c r="S108" s="1210">
        <f>주간실적통계!BI107</f>
        <v>0.85</v>
      </c>
      <c r="T108" s="1131">
        <f>주간실적통계!BJ107</f>
        <v>1</v>
      </c>
      <c r="U108" s="1132">
        <f>주간실적통계!BK107</f>
        <v>0.85</v>
      </c>
    </row>
    <row r="109" spans="1:21" ht="22" customHeight="1" x14ac:dyDescent="0.25">
      <c r="A109" s="645"/>
      <c r="B109" s="655"/>
      <c r="C109" s="49"/>
      <c r="D109" s="49" t="s">
        <v>192</v>
      </c>
      <c r="E109" s="50" t="s">
        <v>69</v>
      </c>
      <c r="F109" s="1169">
        <f>주간실적통계!N108</f>
        <v>0</v>
      </c>
      <c r="G109" s="1170">
        <f>주간실적통계!O108</f>
        <v>0</v>
      </c>
      <c r="H109" s="1169">
        <f>주간실적통계!V108</f>
        <v>0</v>
      </c>
      <c r="I109" s="1170">
        <f>주간실적통계!W108</f>
        <v>0</v>
      </c>
      <c r="J109" s="1169">
        <f>주간실적통계!AD108</f>
        <v>1</v>
      </c>
      <c r="K109" s="1170">
        <f>주간실적통계!AE108</f>
        <v>0.49999999999999994</v>
      </c>
      <c r="L109" s="1207">
        <f>주간실적통계!AL108</f>
        <v>1</v>
      </c>
      <c r="M109" s="1210">
        <f>주간실적통계!AM108</f>
        <v>0.49999999999999994</v>
      </c>
      <c r="N109" s="1207">
        <f>주간실적통계!AV108</f>
        <v>1</v>
      </c>
      <c r="O109" s="1210">
        <f>주간실적통계!AW108</f>
        <v>0.49999999999999994</v>
      </c>
      <c r="P109" s="1207">
        <f>주간실적통계!BD108</f>
        <v>1</v>
      </c>
      <c r="Q109" s="1210">
        <f>주간실적통계!BE108</f>
        <v>0.49999999999999994</v>
      </c>
      <c r="R109" s="1207">
        <f>주간실적통계!BH108</f>
        <v>1</v>
      </c>
      <c r="S109" s="1210">
        <f>주간실적통계!BI108</f>
        <v>0.49999999999999994</v>
      </c>
      <c r="T109" s="1131">
        <f>주간실적통계!BJ108</f>
        <v>1</v>
      </c>
      <c r="U109" s="1132">
        <f>주간실적통계!BK108</f>
        <v>0.49999999999999994</v>
      </c>
    </row>
    <row r="110" spans="1:21" ht="22" customHeight="1" x14ac:dyDescent="0.25">
      <c r="A110" s="645"/>
      <c r="B110" s="657"/>
      <c r="C110" s="28" t="s">
        <v>193</v>
      </c>
      <c r="D110" s="28" t="s">
        <v>49</v>
      </c>
      <c r="E110" s="29"/>
      <c r="F110" s="1190">
        <f>주간실적통계!N109</f>
        <v>0</v>
      </c>
      <c r="G110" s="1191">
        <f>주간실적통계!O109</f>
        <v>0</v>
      </c>
      <c r="H110" s="1190">
        <f>주간실적통계!V109</f>
        <v>0</v>
      </c>
      <c r="I110" s="1191">
        <f>주간실적통계!W109</f>
        <v>0</v>
      </c>
      <c r="J110" s="1190">
        <f>주간실적통계!AD109</f>
        <v>2.5000000000000001E-2</v>
      </c>
      <c r="K110" s="1191">
        <f>주간실적통계!AE109</f>
        <v>2.5000000000000001E-2</v>
      </c>
      <c r="L110" s="1190">
        <f>주간실적통계!AL109</f>
        <v>0.13749999999999998</v>
      </c>
      <c r="M110" s="1191">
        <f>주간실적통계!AM109</f>
        <v>2.5000000000000001E-2</v>
      </c>
      <c r="N110" s="1190">
        <f>주간실적통계!AV109</f>
        <v>0.58750000000000002</v>
      </c>
      <c r="O110" s="1191">
        <f>주간실적통계!AW109</f>
        <v>2.5000000000000001E-2</v>
      </c>
      <c r="P110" s="1190">
        <f>주간실적통계!BD109</f>
        <v>1</v>
      </c>
      <c r="Q110" s="1191">
        <f>주간실적통계!BE109</f>
        <v>2.5000000000000001E-2</v>
      </c>
      <c r="R110" s="1190">
        <f>주간실적통계!BH109</f>
        <v>1</v>
      </c>
      <c r="S110" s="1191">
        <f>주간실적통계!BI109</f>
        <v>2.5000000000000001E-2</v>
      </c>
      <c r="T110" s="1152">
        <f>주간실적통계!BJ109</f>
        <v>1</v>
      </c>
      <c r="U110" s="1153">
        <f>주간실적통계!BK109</f>
        <v>2.5000000000000001E-2</v>
      </c>
    </row>
    <row r="111" spans="1:21" ht="22" customHeight="1" x14ac:dyDescent="0.25">
      <c r="A111" s="645"/>
      <c r="B111" s="655"/>
      <c r="C111" s="49"/>
      <c r="D111" s="49" t="s">
        <v>194</v>
      </c>
      <c r="E111" s="50" t="s">
        <v>78</v>
      </c>
      <c r="F111" s="1169">
        <f>주간실적통계!N110</f>
        <v>0</v>
      </c>
      <c r="G111" s="1170">
        <f>주간실적통계!O110</f>
        <v>0</v>
      </c>
      <c r="H111" s="1169">
        <f>주간실적통계!V110</f>
        <v>0</v>
      </c>
      <c r="I111" s="1170">
        <f>주간실적통계!W110</f>
        <v>0</v>
      </c>
      <c r="J111" s="1169">
        <f>주간실적통계!AD110</f>
        <v>0.1</v>
      </c>
      <c r="K111" s="1170">
        <f>주간실적통계!AE110</f>
        <v>0.1</v>
      </c>
      <c r="L111" s="1169">
        <f>주간실적통계!AL110</f>
        <v>0.3</v>
      </c>
      <c r="M111" s="1170">
        <f>주간실적통계!AM110</f>
        <v>0.1</v>
      </c>
      <c r="N111" s="1169">
        <f>주간실적통계!AV110</f>
        <v>0.7</v>
      </c>
      <c r="O111" s="1170">
        <f>주간실적통계!AW110</f>
        <v>0.1</v>
      </c>
      <c r="P111" s="1207">
        <f>주간실적통계!BD110</f>
        <v>1</v>
      </c>
      <c r="Q111" s="1210">
        <f>주간실적통계!BE110</f>
        <v>0.1</v>
      </c>
      <c r="R111" s="1207">
        <f>주간실적통계!BH110</f>
        <v>1</v>
      </c>
      <c r="S111" s="1210">
        <f>주간실적통계!BI110</f>
        <v>0.1</v>
      </c>
      <c r="T111" s="1131">
        <f>주간실적통계!BJ110</f>
        <v>1</v>
      </c>
      <c r="U111" s="1132">
        <f>주간실적통계!BK110</f>
        <v>0.1</v>
      </c>
    </row>
    <row r="112" spans="1:21" ht="22" customHeight="1" x14ac:dyDescent="0.25">
      <c r="A112" s="645"/>
      <c r="B112" s="655"/>
      <c r="C112" s="49"/>
      <c r="D112" s="49" t="s">
        <v>195</v>
      </c>
      <c r="E112" s="50" t="s">
        <v>71</v>
      </c>
      <c r="F112" s="1169">
        <f>주간실적통계!N111</f>
        <v>0</v>
      </c>
      <c r="G112" s="1170">
        <f>주간실적통계!O111</f>
        <v>0</v>
      </c>
      <c r="H112" s="1169">
        <f>주간실적통계!V111</f>
        <v>0</v>
      </c>
      <c r="I112" s="1170">
        <f>주간실적통계!W111</f>
        <v>0</v>
      </c>
      <c r="J112" s="1169">
        <f>주간실적통계!AD111</f>
        <v>0</v>
      </c>
      <c r="K112" s="1170">
        <f>주간실적통계!AE111</f>
        <v>0</v>
      </c>
      <c r="L112" s="1169">
        <f>주간실적통계!AL111</f>
        <v>0.15</v>
      </c>
      <c r="M112" s="1170">
        <f>주간실적통계!AM111</f>
        <v>0</v>
      </c>
      <c r="N112" s="1169">
        <f>주간실적통계!AV111</f>
        <v>0.65</v>
      </c>
      <c r="O112" s="1170">
        <f>주간실적통계!AW111</f>
        <v>0</v>
      </c>
      <c r="P112" s="1207">
        <f>주간실적통계!BD111</f>
        <v>1</v>
      </c>
      <c r="Q112" s="1210">
        <f>주간실적통계!BE111</f>
        <v>0</v>
      </c>
      <c r="R112" s="1207">
        <f>주간실적통계!BH111</f>
        <v>1</v>
      </c>
      <c r="S112" s="1210">
        <f>주간실적통계!BI111</f>
        <v>0</v>
      </c>
      <c r="T112" s="1131">
        <f>주간실적통계!BJ111</f>
        <v>1</v>
      </c>
      <c r="U112" s="1132">
        <f>주간실적통계!BK111</f>
        <v>0</v>
      </c>
    </row>
    <row r="113" spans="1:21" ht="22" customHeight="1" x14ac:dyDescent="0.25">
      <c r="A113" s="645"/>
      <c r="B113" s="655"/>
      <c r="C113" s="49"/>
      <c r="D113" s="49" t="s">
        <v>196</v>
      </c>
      <c r="E113" s="50" t="s">
        <v>76</v>
      </c>
      <c r="F113" s="1169">
        <f>주간실적통계!N112</f>
        <v>0</v>
      </c>
      <c r="G113" s="1170">
        <f>주간실적통계!O112</f>
        <v>0</v>
      </c>
      <c r="H113" s="1169">
        <f>주간실적통계!V112</f>
        <v>0</v>
      </c>
      <c r="I113" s="1170">
        <f>주간실적통계!W112</f>
        <v>0</v>
      </c>
      <c r="J113" s="1169">
        <f>주간실적통계!AD112</f>
        <v>0</v>
      </c>
      <c r="K113" s="1170">
        <f>주간실적통계!AE112</f>
        <v>0</v>
      </c>
      <c r="L113" s="1169">
        <f>주간실적통계!AL112</f>
        <v>0.1</v>
      </c>
      <c r="M113" s="1170">
        <f>주간실적통계!AM112</f>
        <v>0</v>
      </c>
      <c r="N113" s="1169">
        <f>주간실적통계!AV112</f>
        <v>0.6</v>
      </c>
      <c r="O113" s="1170">
        <f>주간실적통계!AW112</f>
        <v>0</v>
      </c>
      <c r="P113" s="1207">
        <f>주간실적통계!BD112</f>
        <v>1</v>
      </c>
      <c r="Q113" s="1210">
        <f>주간실적통계!BE112</f>
        <v>0</v>
      </c>
      <c r="R113" s="1207">
        <f>주간실적통계!BH112</f>
        <v>1</v>
      </c>
      <c r="S113" s="1210">
        <f>주간실적통계!BI112</f>
        <v>0</v>
      </c>
      <c r="T113" s="1131">
        <f>주간실적통계!BJ112</f>
        <v>1</v>
      </c>
      <c r="U113" s="1132">
        <f>주간실적통계!BK112</f>
        <v>0</v>
      </c>
    </row>
    <row r="114" spans="1:21" ht="22" customHeight="1" x14ac:dyDescent="0.25">
      <c r="A114" s="645"/>
      <c r="B114" s="655"/>
      <c r="C114" s="49"/>
      <c r="D114" s="49" t="s">
        <v>197</v>
      </c>
      <c r="E114" s="50" t="s">
        <v>77</v>
      </c>
      <c r="F114" s="1169">
        <f>주간실적통계!N113</f>
        <v>0</v>
      </c>
      <c r="G114" s="1170">
        <f>주간실적통계!O113</f>
        <v>0</v>
      </c>
      <c r="H114" s="1169">
        <f>주간실적통계!V113</f>
        <v>0</v>
      </c>
      <c r="I114" s="1170">
        <f>주간실적통계!W113</f>
        <v>0</v>
      </c>
      <c r="J114" s="1169">
        <f>주간실적통계!AD113</f>
        <v>0</v>
      </c>
      <c r="K114" s="1170">
        <f>주간실적통계!AE113</f>
        <v>0</v>
      </c>
      <c r="L114" s="1169">
        <f>주간실적통계!AL113</f>
        <v>0</v>
      </c>
      <c r="M114" s="1170">
        <f>주간실적통계!AM113</f>
        <v>0</v>
      </c>
      <c r="N114" s="1169">
        <f>주간실적통계!AV113</f>
        <v>0.4</v>
      </c>
      <c r="O114" s="1170">
        <f>주간실적통계!AW113</f>
        <v>0</v>
      </c>
      <c r="P114" s="1207">
        <f>주간실적통계!BD113</f>
        <v>1</v>
      </c>
      <c r="Q114" s="1210">
        <f>주간실적통계!BE113</f>
        <v>0</v>
      </c>
      <c r="R114" s="1207">
        <f>주간실적통계!BH113</f>
        <v>1</v>
      </c>
      <c r="S114" s="1210">
        <f>주간실적통계!BI113</f>
        <v>0</v>
      </c>
      <c r="T114" s="1131">
        <f>주간실적통계!BJ113</f>
        <v>1</v>
      </c>
      <c r="U114" s="1132">
        <f>주간실적통계!BK113</f>
        <v>0</v>
      </c>
    </row>
    <row r="115" spans="1:21" ht="22" customHeight="1" x14ac:dyDescent="0.25">
      <c r="A115" s="645"/>
      <c r="B115" s="657"/>
      <c r="C115" s="28" t="s">
        <v>198</v>
      </c>
      <c r="D115" s="28" t="s">
        <v>50</v>
      </c>
      <c r="E115" s="29"/>
      <c r="F115" s="1190">
        <f>주간실적통계!N114</f>
        <v>0</v>
      </c>
      <c r="G115" s="1191">
        <f>주간실적통계!O114</f>
        <v>0</v>
      </c>
      <c r="H115" s="1190">
        <f>주간실적통계!V114</f>
        <v>0</v>
      </c>
      <c r="I115" s="1191">
        <f>주간실적통계!W114</f>
        <v>0</v>
      </c>
      <c r="J115" s="1190">
        <f>주간실적통계!AD114</f>
        <v>0</v>
      </c>
      <c r="K115" s="1191">
        <f>주간실적통계!AE114</f>
        <v>0</v>
      </c>
      <c r="L115" s="1190">
        <f>주간실적통계!AL114</f>
        <v>6.25E-2</v>
      </c>
      <c r="M115" s="1191">
        <f>주간실적통계!AM114</f>
        <v>0</v>
      </c>
      <c r="N115" s="1190">
        <f>주간실적통계!AV114</f>
        <v>0.125</v>
      </c>
      <c r="O115" s="1191">
        <f>주간실적통계!AW114</f>
        <v>0</v>
      </c>
      <c r="P115" s="1190">
        <f>주간실적통계!BD114</f>
        <v>0.77500000000000002</v>
      </c>
      <c r="Q115" s="1191">
        <f>주간실적통계!BE114</f>
        <v>0</v>
      </c>
      <c r="R115" s="1190">
        <f>주간실적통계!BH114</f>
        <v>0.9375</v>
      </c>
      <c r="S115" s="1191">
        <f>주간실적통계!BI114</f>
        <v>0</v>
      </c>
      <c r="T115" s="1152">
        <f>주간실적통계!BJ114</f>
        <v>1</v>
      </c>
      <c r="U115" s="1153">
        <f>주간실적통계!BK114</f>
        <v>0</v>
      </c>
    </row>
    <row r="116" spans="1:21" ht="22" customHeight="1" x14ac:dyDescent="0.25">
      <c r="A116" s="645"/>
      <c r="B116" s="655"/>
      <c r="C116" s="49"/>
      <c r="D116" s="49" t="s">
        <v>199</v>
      </c>
      <c r="E116" s="530" t="s">
        <v>228</v>
      </c>
      <c r="F116" s="1169">
        <f>주간실적통계!N115</f>
        <v>0</v>
      </c>
      <c r="G116" s="1170">
        <f>주간실적통계!O115</f>
        <v>0</v>
      </c>
      <c r="H116" s="1169">
        <f>주간실적통계!V115</f>
        <v>0</v>
      </c>
      <c r="I116" s="1170">
        <f>주간실적통계!W115</f>
        <v>0</v>
      </c>
      <c r="J116" s="1169">
        <f>주간실적통계!AD115</f>
        <v>0</v>
      </c>
      <c r="K116" s="1170">
        <f>주간실적통계!AE115</f>
        <v>0</v>
      </c>
      <c r="L116" s="1169">
        <f>주간실적통계!AL115</f>
        <v>0</v>
      </c>
      <c r="M116" s="1170">
        <f>주간실적통계!AM115</f>
        <v>0</v>
      </c>
      <c r="N116" s="1169">
        <f>주간실적통계!AV115</f>
        <v>0</v>
      </c>
      <c r="O116" s="1170">
        <f>주간실적통계!AW115</f>
        <v>0</v>
      </c>
      <c r="P116" s="1169">
        <f>주간실적통계!BD115</f>
        <v>1</v>
      </c>
      <c r="Q116" s="1170">
        <f>주간실적통계!BE115</f>
        <v>0</v>
      </c>
      <c r="R116" s="1207">
        <f>주간실적통계!BH115</f>
        <v>1</v>
      </c>
      <c r="S116" s="1210">
        <f>주간실적통계!BI115</f>
        <v>0</v>
      </c>
      <c r="T116" s="1131">
        <f>주간실적통계!BJ115</f>
        <v>1</v>
      </c>
      <c r="U116" s="1132">
        <f>주간실적통계!BK115</f>
        <v>0</v>
      </c>
    </row>
    <row r="117" spans="1:21" ht="22" customHeight="1" x14ac:dyDescent="0.25">
      <c r="A117" s="645"/>
      <c r="B117" s="655"/>
      <c r="C117" s="49"/>
      <c r="D117" s="49" t="s">
        <v>200</v>
      </c>
      <c r="E117" s="530" t="s">
        <v>229</v>
      </c>
      <c r="F117" s="1169">
        <f>주간실적통계!N116</f>
        <v>0</v>
      </c>
      <c r="G117" s="1170">
        <f>주간실적통계!O116</f>
        <v>0</v>
      </c>
      <c r="H117" s="1169">
        <f>주간실적통계!V116</f>
        <v>0</v>
      </c>
      <c r="I117" s="1170">
        <f>주간실적통계!W116</f>
        <v>0</v>
      </c>
      <c r="J117" s="1169">
        <f>주간실적통계!AD116</f>
        <v>0</v>
      </c>
      <c r="K117" s="1170">
        <f>주간실적통계!AE116</f>
        <v>0</v>
      </c>
      <c r="L117" s="1169">
        <f>주간실적통계!AL116</f>
        <v>0</v>
      </c>
      <c r="M117" s="1170">
        <f>주간실적통계!AM116</f>
        <v>0</v>
      </c>
      <c r="N117" s="1169">
        <f>주간실적통계!AV116</f>
        <v>0</v>
      </c>
      <c r="O117" s="1170">
        <f>주간실적통계!AW116</f>
        <v>0</v>
      </c>
      <c r="P117" s="1169">
        <f>주간실적통계!BD116</f>
        <v>1</v>
      </c>
      <c r="Q117" s="1170">
        <f>주간실적통계!BE116</f>
        <v>0</v>
      </c>
      <c r="R117" s="1207">
        <f>주간실적통계!BH116</f>
        <v>1</v>
      </c>
      <c r="S117" s="1210">
        <f>주간실적통계!BI116</f>
        <v>0</v>
      </c>
      <c r="T117" s="1131">
        <f>주간실적통계!BJ116</f>
        <v>1</v>
      </c>
      <c r="U117" s="1132">
        <f>주간실적통계!BK116</f>
        <v>0</v>
      </c>
    </row>
    <row r="118" spans="1:21" ht="22" customHeight="1" x14ac:dyDescent="0.25">
      <c r="A118" s="645"/>
      <c r="B118" s="655"/>
      <c r="C118" s="49"/>
      <c r="D118" s="49" t="s">
        <v>201</v>
      </c>
      <c r="E118" s="530" t="s">
        <v>230</v>
      </c>
      <c r="F118" s="1169">
        <f>주간실적통계!N117</f>
        <v>0</v>
      </c>
      <c r="G118" s="1170">
        <f>주간실적통계!O117</f>
        <v>0</v>
      </c>
      <c r="H118" s="1169">
        <f>주간실적통계!V117</f>
        <v>0</v>
      </c>
      <c r="I118" s="1170">
        <f>주간실적통계!W117</f>
        <v>0</v>
      </c>
      <c r="J118" s="1169">
        <f>주간실적통계!AD117</f>
        <v>0</v>
      </c>
      <c r="K118" s="1170">
        <f>주간실적통계!AE117</f>
        <v>0</v>
      </c>
      <c r="L118" s="1169">
        <f>주간실적통계!AL117</f>
        <v>0</v>
      </c>
      <c r="M118" s="1170">
        <f>주간실적통계!AM117</f>
        <v>0</v>
      </c>
      <c r="N118" s="1169">
        <f>주간실적통계!AV117</f>
        <v>0</v>
      </c>
      <c r="O118" s="1170">
        <f>주간실적통계!AW117</f>
        <v>0</v>
      </c>
      <c r="P118" s="1169">
        <f>주간실적통계!BD117</f>
        <v>0.6</v>
      </c>
      <c r="Q118" s="1170">
        <f>주간실적통계!BE117</f>
        <v>0</v>
      </c>
      <c r="R118" s="1207">
        <f>주간실적통계!BH117</f>
        <v>1</v>
      </c>
      <c r="S118" s="1210">
        <f>주간실적통계!BI117</f>
        <v>0</v>
      </c>
      <c r="T118" s="1131">
        <f>주간실적통계!BJ117</f>
        <v>1</v>
      </c>
      <c r="U118" s="1132">
        <f>주간실적통계!BK117</f>
        <v>0</v>
      </c>
    </row>
    <row r="119" spans="1:21" ht="22" customHeight="1" x14ac:dyDescent="0.25">
      <c r="A119" s="645"/>
      <c r="B119" s="655"/>
      <c r="C119" s="49"/>
      <c r="D119" s="49" t="s">
        <v>202</v>
      </c>
      <c r="E119" s="530" t="s">
        <v>231</v>
      </c>
      <c r="F119" s="1169">
        <f>주간실적통계!N118</f>
        <v>0</v>
      </c>
      <c r="G119" s="1170">
        <f>주간실적통계!O118</f>
        <v>0</v>
      </c>
      <c r="H119" s="1169">
        <f>주간실적통계!V118</f>
        <v>0</v>
      </c>
      <c r="I119" s="1170">
        <f>주간실적통계!W118</f>
        <v>0</v>
      </c>
      <c r="J119" s="1169">
        <f>주간실적통계!AD118</f>
        <v>0</v>
      </c>
      <c r="K119" s="1170">
        <f>주간실적통계!AE118</f>
        <v>0</v>
      </c>
      <c r="L119" s="1207">
        <f>주간실적통계!AL118</f>
        <v>0.25</v>
      </c>
      <c r="M119" s="1210">
        <f>주간실적통계!AM118</f>
        <v>0</v>
      </c>
      <c r="N119" s="1207">
        <f>주간실적통계!AV118</f>
        <v>0.5</v>
      </c>
      <c r="O119" s="1210">
        <f>주간실적통계!AW118</f>
        <v>0</v>
      </c>
      <c r="P119" s="1207">
        <f>주간실적통계!BD118</f>
        <v>0.5</v>
      </c>
      <c r="Q119" s="1210">
        <f>주간실적통계!BE118</f>
        <v>0</v>
      </c>
      <c r="R119" s="1169">
        <f>주간실적통계!BH118</f>
        <v>0.75</v>
      </c>
      <c r="S119" s="1170">
        <f>주간실적통계!BI118</f>
        <v>0</v>
      </c>
      <c r="T119" s="1129">
        <f>주간실적통계!BJ118</f>
        <v>1</v>
      </c>
      <c r="U119" s="1130">
        <f>주간실적통계!BK118</f>
        <v>0</v>
      </c>
    </row>
    <row r="120" spans="1:21" ht="22" customHeight="1" x14ac:dyDescent="0.25">
      <c r="A120" s="645"/>
      <c r="B120" s="658" t="s">
        <v>256</v>
      </c>
      <c r="C120" s="37" t="s">
        <v>257</v>
      </c>
      <c r="D120" s="37"/>
      <c r="E120" s="31"/>
      <c r="F120" s="1192">
        <f>주간실적통계!N119</f>
        <v>0</v>
      </c>
      <c r="G120" s="1193">
        <f>주간실적통계!O119</f>
        <v>0</v>
      </c>
      <c r="H120" s="1192">
        <f>주간실적통계!V119</f>
        <v>3.333333333333334E-2</v>
      </c>
      <c r="I120" s="1193">
        <f>주간실적통계!W119</f>
        <v>2.5000000000000005E-2</v>
      </c>
      <c r="J120" s="1192">
        <f>주간실적통계!AD119</f>
        <v>0.33525641025641023</v>
      </c>
      <c r="K120" s="1193">
        <f>주간실적통계!AE119</f>
        <v>0.18038461538461539</v>
      </c>
      <c r="L120" s="1192">
        <f>주간실적통계!AL119</f>
        <v>0.52532051282051284</v>
      </c>
      <c r="M120" s="1193">
        <f>주간실적통계!AM119</f>
        <v>0.18038461538461539</v>
      </c>
      <c r="N120" s="1192">
        <f>주간실적통계!AV119</f>
        <v>0.77756410256410258</v>
      </c>
      <c r="O120" s="1193">
        <f>주간실적통계!AW119</f>
        <v>0.18038461538461539</v>
      </c>
      <c r="P120" s="1192">
        <f>주간실적통계!BD119</f>
        <v>0.95064102564102571</v>
      </c>
      <c r="Q120" s="1193">
        <f>주간실적통계!BE119</f>
        <v>0.18038461538461539</v>
      </c>
      <c r="R120" s="1192">
        <f>주간실적통계!BH119</f>
        <v>0.97916666666666663</v>
      </c>
      <c r="S120" s="1193">
        <f>주간실적통계!BI119</f>
        <v>0.18038461538461539</v>
      </c>
      <c r="T120" s="1154">
        <f>주간실적통계!BJ119</f>
        <v>1</v>
      </c>
      <c r="U120" s="1155">
        <f>주간실적통계!BK119</f>
        <v>0.18038461538461539</v>
      </c>
    </row>
    <row r="121" spans="1:21" ht="22" customHeight="1" x14ac:dyDescent="0.25">
      <c r="A121" s="645"/>
      <c r="B121" s="659"/>
      <c r="C121" s="18" t="s">
        <v>203</v>
      </c>
      <c r="D121" s="18" t="s">
        <v>51</v>
      </c>
      <c r="E121" s="19"/>
      <c r="F121" s="1097">
        <f>주간실적통계!N120</f>
        <v>0</v>
      </c>
      <c r="G121" s="1194">
        <f>주간실적통계!O120</f>
        <v>0</v>
      </c>
      <c r="H121" s="1097">
        <f>주간실적통계!V120</f>
        <v>0.10000000000000002</v>
      </c>
      <c r="I121" s="1194">
        <f>주간실적통계!W120</f>
        <v>7.5000000000000011E-2</v>
      </c>
      <c r="J121" s="1097">
        <f>주간실적통계!AD120</f>
        <v>0.875</v>
      </c>
      <c r="K121" s="1194">
        <f>주간실적통계!AE120</f>
        <v>0.42000000000000004</v>
      </c>
      <c r="L121" s="1097">
        <f>주간실적통계!AL120</f>
        <v>0.97499999999999998</v>
      </c>
      <c r="M121" s="1194">
        <f>주간실적통계!AM120</f>
        <v>0.42000000000000004</v>
      </c>
      <c r="N121" s="1097">
        <f>주간실적통계!AV120</f>
        <v>1</v>
      </c>
      <c r="O121" s="1194">
        <f>주간실적통계!AW120</f>
        <v>0.42000000000000004</v>
      </c>
      <c r="P121" s="1097">
        <f>주간실적통계!BD120</f>
        <v>1</v>
      </c>
      <c r="Q121" s="1194">
        <f>주간실적통계!BE120</f>
        <v>0.42000000000000004</v>
      </c>
      <c r="R121" s="1097">
        <f>주간실적통계!BH120</f>
        <v>1</v>
      </c>
      <c r="S121" s="1194">
        <f>주간실적통계!BI120</f>
        <v>0.42000000000000004</v>
      </c>
      <c r="T121" s="1097">
        <f>주간실적통계!BJ120</f>
        <v>1</v>
      </c>
      <c r="U121" s="1156">
        <f>주간실적통계!BK120</f>
        <v>0.42000000000000004</v>
      </c>
    </row>
    <row r="122" spans="1:21" ht="22" customHeight="1" x14ac:dyDescent="0.25">
      <c r="A122" s="645"/>
      <c r="B122" s="660"/>
      <c r="C122" s="541"/>
      <c r="D122" s="542" t="s">
        <v>204</v>
      </c>
      <c r="E122" s="543" t="s">
        <v>290</v>
      </c>
      <c r="F122" s="1169">
        <f>주간실적통계!N121</f>
        <v>0</v>
      </c>
      <c r="G122" s="1170">
        <f>주간실적통계!O121</f>
        <v>0</v>
      </c>
      <c r="H122" s="1169">
        <f>주간실적통계!V121</f>
        <v>0.30000000000000004</v>
      </c>
      <c r="I122" s="1170">
        <f>주간실적통계!W121</f>
        <v>0.2</v>
      </c>
      <c r="J122" s="1169">
        <f>주간실적통계!AD121</f>
        <v>1</v>
      </c>
      <c r="K122" s="1170">
        <f>주간실적통계!AE121</f>
        <v>0.83000000000000007</v>
      </c>
      <c r="L122" s="1207">
        <f>주간실적통계!AL121</f>
        <v>1</v>
      </c>
      <c r="M122" s="1210">
        <f>주간실적통계!AM121</f>
        <v>0.83000000000000007</v>
      </c>
      <c r="N122" s="1207">
        <f>주간실적통계!AV121</f>
        <v>1</v>
      </c>
      <c r="O122" s="1210">
        <f>주간실적통계!AW121</f>
        <v>0.83000000000000007</v>
      </c>
      <c r="P122" s="1207">
        <f>주간실적통계!BD121</f>
        <v>1</v>
      </c>
      <c r="Q122" s="1210">
        <f>주간실적통계!BE121</f>
        <v>0.83000000000000007</v>
      </c>
      <c r="R122" s="1207">
        <f>주간실적통계!BH121</f>
        <v>1</v>
      </c>
      <c r="S122" s="1210">
        <f>주간실적통계!BI121</f>
        <v>0.83000000000000007</v>
      </c>
      <c r="T122" s="1131">
        <f>주간실적통계!BJ121</f>
        <v>1</v>
      </c>
      <c r="U122" s="1132">
        <f>주간실적통계!BK121</f>
        <v>0.83000000000000007</v>
      </c>
    </row>
    <row r="123" spans="1:21" ht="22" customHeight="1" x14ac:dyDescent="0.25">
      <c r="A123" s="645"/>
      <c r="B123" s="660"/>
      <c r="C123" s="547"/>
      <c r="D123" s="542" t="s">
        <v>205</v>
      </c>
      <c r="E123" s="543" t="s">
        <v>53</v>
      </c>
      <c r="F123" s="1169">
        <f>주간실적통계!N122</f>
        <v>0</v>
      </c>
      <c r="G123" s="1170">
        <f>주간실적통계!O122</f>
        <v>0</v>
      </c>
      <c r="H123" s="1169">
        <f>주간실적통계!V122</f>
        <v>0.10000000000000002</v>
      </c>
      <c r="I123" s="1170">
        <f>주간실적통계!W122</f>
        <v>0.10000000000000002</v>
      </c>
      <c r="J123" s="1169">
        <f>주간실적통계!AD122</f>
        <v>0.5</v>
      </c>
      <c r="K123" s="1170">
        <f>주간실적통계!AE122</f>
        <v>0.25</v>
      </c>
      <c r="L123" s="1169">
        <f>주간실적통계!AL122</f>
        <v>0.9</v>
      </c>
      <c r="M123" s="1170">
        <f>주간실적통계!AM122</f>
        <v>0.25</v>
      </c>
      <c r="N123" s="1207">
        <f>주간실적통계!AV122</f>
        <v>1</v>
      </c>
      <c r="O123" s="1210">
        <f>주간실적통계!AW122</f>
        <v>0.25</v>
      </c>
      <c r="P123" s="1207">
        <f>주간실적통계!BD122</f>
        <v>1</v>
      </c>
      <c r="Q123" s="1210">
        <f>주간실적통계!BE122</f>
        <v>0.25</v>
      </c>
      <c r="R123" s="1207">
        <f>주간실적통계!BH122</f>
        <v>1</v>
      </c>
      <c r="S123" s="1210">
        <f>주간실적통계!BI122</f>
        <v>0.25</v>
      </c>
      <c r="T123" s="1131">
        <f>주간실적통계!BJ122</f>
        <v>1</v>
      </c>
      <c r="U123" s="1132">
        <f>주간실적통계!BK122</f>
        <v>0.25</v>
      </c>
    </row>
    <row r="124" spans="1:21" ht="22" customHeight="1" x14ac:dyDescent="0.25">
      <c r="A124" s="645"/>
      <c r="B124" s="660"/>
      <c r="C124" s="541"/>
      <c r="D124" s="548" t="s">
        <v>206</v>
      </c>
      <c r="E124" s="549" t="s">
        <v>62</v>
      </c>
      <c r="F124" s="1169">
        <f>주간실적통계!N123</f>
        <v>0</v>
      </c>
      <c r="G124" s="1170">
        <f>주간실적통계!O123</f>
        <v>0</v>
      </c>
      <c r="H124" s="1169">
        <f>주간실적통계!V123</f>
        <v>0</v>
      </c>
      <c r="I124" s="1170">
        <f>주간실적통계!W123</f>
        <v>0</v>
      </c>
      <c r="J124" s="1169">
        <f>주간실적통계!AD123</f>
        <v>1</v>
      </c>
      <c r="K124" s="1170">
        <f>주간실적통계!AE123</f>
        <v>0.1</v>
      </c>
      <c r="L124" s="1207">
        <f>주간실적통계!AL123</f>
        <v>1</v>
      </c>
      <c r="M124" s="1210">
        <f>주간실적통계!AM123</f>
        <v>0.1</v>
      </c>
      <c r="N124" s="1207">
        <f>주간실적통계!AV123</f>
        <v>1</v>
      </c>
      <c r="O124" s="1210">
        <f>주간실적통계!AW123</f>
        <v>0.1</v>
      </c>
      <c r="P124" s="1207">
        <f>주간실적통계!BD123</f>
        <v>1</v>
      </c>
      <c r="Q124" s="1210">
        <f>주간실적통계!BE123</f>
        <v>0.1</v>
      </c>
      <c r="R124" s="1207">
        <f>주간실적통계!BH123</f>
        <v>1</v>
      </c>
      <c r="S124" s="1210">
        <f>주간실적통계!BI123</f>
        <v>0.1</v>
      </c>
      <c r="T124" s="1131">
        <f>주간실적통계!BJ123</f>
        <v>1</v>
      </c>
      <c r="U124" s="1132">
        <f>주간실적통계!BK123</f>
        <v>0.1</v>
      </c>
    </row>
    <row r="125" spans="1:21" ht="22" customHeight="1" x14ac:dyDescent="0.25">
      <c r="A125" s="645"/>
      <c r="B125" s="660"/>
      <c r="C125" s="541"/>
      <c r="D125" s="542" t="s">
        <v>207</v>
      </c>
      <c r="E125" s="543" t="s">
        <v>369</v>
      </c>
      <c r="F125" s="1169">
        <f>주간실적통계!N124</f>
        <v>0</v>
      </c>
      <c r="G125" s="1170">
        <f>주간실적통계!O124</f>
        <v>0</v>
      </c>
      <c r="H125" s="1169">
        <f>주간실적통계!V124</f>
        <v>0</v>
      </c>
      <c r="I125" s="1170">
        <f>주간실적통계!W124</f>
        <v>0</v>
      </c>
      <c r="J125" s="1169">
        <f>주간실적통계!AD124</f>
        <v>1</v>
      </c>
      <c r="K125" s="1170">
        <f>주간실적통계!AE124</f>
        <v>0.5</v>
      </c>
      <c r="L125" s="1207">
        <f>주간실적통계!AL124</f>
        <v>1</v>
      </c>
      <c r="M125" s="1210">
        <f>주간실적통계!AM124</f>
        <v>0.5</v>
      </c>
      <c r="N125" s="1207">
        <f>주간실적통계!AV124</f>
        <v>1</v>
      </c>
      <c r="O125" s="1210">
        <f>주간실적통계!AW124</f>
        <v>0.5</v>
      </c>
      <c r="P125" s="1207">
        <f>주간실적통계!BD124</f>
        <v>1</v>
      </c>
      <c r="Q125" s="1210">
        <f>주간실적통계!BE124</f>
        <v>0.5</v>
      </c>
      <c r="R125" s="1207">
        <f>주간실적통계!BH124</f>
        <v>1</v>
      </c>
      <c r="S125" s="1210">
        <f>주간실적통계!BI124</f>
        <v>0.5</v>
      </c>
      <c r="T125" s="1131">
        <f>주간실적통계!BJ124</f>
        <v>1</v>
      </c>
      <c r="U125" s="1132">
        <f>주간실적통계!BK124</f>
        <v>0.5</v>
      </c>
    </row>
    <row r="126" spans="1:21" ht="22" customHeight="1" x14ac:dyDescent="0.25">
      <c r="A126" s="645"/>
      <c r="B126" s="659"/>
      <c r="C126" s="22" t="s">
        <v>208</v>
      </c>
      <c r="D126" s="22" t="s">
        <v>49</v>
      </c>
      <c r="E126" s="23"/>
      <c r="F126" s="1098">
        <f>주간실적통계!N125</f>
        <v>0</v>
      </c>
      <c r="G126" s="1099">
        <f>주간실적통계!O125</f>
        <v>0</v>
      </c>
      <c r="H126" s="1098">
        <f>주간실적통계!V125</f>
        <v>0</v>
      </c>
      <c r="I126" s="1099">
        <f>주간실적통계!W125</f>
        <v>0</v>
      </c>
      <c r="J126" s="1098">
        <f>주간실적통계!AD125</f>
        <v>9.2307692307692313E-2</v>
      </c>
      <c r="K126" s="1099">
        <f>주간실적통계!AE125</f>
        <v>8.461538461538462E-2</v>
      </c>
      <c r="L126" s="1098">
        <f>주간실적통계!AL125</f>
        <v>0.33846153846153848</v>
      </c>
      <c r="M126" s="1099">
        <f>주간실적통계!AM125</f>
        <v>8.461538461538462E-2</v>
      </c>
      <c r="N126" s="1098">
        <f>주간실적통계!AV125</f>
        <v>0.72307692307692306</v>
      </c>
      <c r="O126" s="1099">
        <f>주간실적통계!AW125</f>
        <v>8.461538461538462E-2</v>
      </c>
      <c r="P126" s="1098">
        <f>주간실적통계!BD125</f>
        <v>1</v>
      </c>
      <c r="Q126" s="1099">
        <f>주간실적통계!BE125</f>
        <v>8.461538461538462E-2</v>
      </c>
      <c r="R126" s="1098">
        <f>주간실적통계!BH125</f>
        <v>1</v>
      </c>
      <c r="S126" s="1099">
        <f>주간실적통계!BI125</f>
        <v>8.461538461538462E-2</v>
      </c>
      <c r="T126" s="1098">
        <f>주간실적통계!BJ125</f>
        <v>1</v>
      </c>
      <c r="U126" s="1099">
        <f>주간실적통계!BK125</f>
        <v>8.461538461538462E-2</v>
      </c>
    </row>
    <row r="127" spans="1:21" ht="22" customHeight="1" x14ac:dyDescent="0.25">
      <c r="A127" s="645"/>
      <c r="B127" s="660"/>
      <c r="C127" s="540"/>
      <c r="D127" s="550" t="s">
        <v>209</v>
      </c>
      <c r="E127" s="551" t="s">
        <v>60</v>
      </c>
      <c r="F127" s="1169">
        <f>주간실적통계!N126</f>
        <v>0</v>
      </c>
      <c r="G127" s="1170">
        <f>주간실적통계!O126</f>
        <v>0</v>
      </c>
      <c r="H127" s="1169">
        <f>주간실적통계!V126</f>
        <v>0</v>
      </c>
      <c r="I127" s="1170">
        <f>주간실적통계!W126</f>
        <v>0</v>
      </c>
      <c r="J127" s="1169">
        <f>주간실적통계!AD126</f>
        <v>9.2307692307692313E-2</v>
      </c>
      <c r="K127" s="1170">
        <f>주간실적통계!AE126</f>
        <v>8.461538461538462E-2</v>
      </c>
      <c r="L127" s="1169">
        <f>주간실적통계!AL126</f>
        <v>0.33846153846153848</v>
      </c>
      <c r="M127" s="1170">
        <f>주간실적통계!AM126</f>
        <v>8.461538461538462E-2</v>
      </c>
      <c r="N127" s="1169">
        <f>주간실적통계!AV126</f>
        <v>0.72307692307692306</v>
      </c>
      <c r="O127" s="1170">
        <f>주간실적통계!AW126</f>
        <v>8.461538461538462E-2</v>
      </c>
      <c r="P127" s="1207">
        <f>주간실적통계!BD126</f>
        <v>1</v>
      </c>
      <c r="Q127" s="1210">
        <f>주간실적통계!BE126</f>
        <v>8.461538461538462E-2</v>
      </c>
      <c r="R127" s="1207">
        <f>주간실적통계!BH126</f>
        <v>1</v>
      </c>
      <c r="S127" s="1210">
        <f>주간실적통계!BI126</f>
        <v>8.461538461538462E-2</v>
      </c>
      <c r="T127" s="1131">
        <f>주간실적통계!BJ126</f>
        <v>1</v>
      </c>
      <c r="U127" s="1132">
        <f>주간실적통계!BK126</f>
        <v>8.461538461538462E-2</v>
      </c>
    </row>
    <row r="128" spans="1:21" ht="22" customHeight="1" x14ac:dyDescent="0.25">
      <c r="A128" s="645"/>
      <c r="B128" s="660"/>
      <c r="C128" s="540"/>
      <c r="D128" s="550" t="s">
        <v>210</v>
      </c>
      <c r="E128" s="552" t="s">
        <v>79</v>
      </c>
      <c r="F128" s="1169">
        <f>주간실적통계!N127</f>
        <v>0</v>
      </c>
      <c r="G128" s="1170">
        <f>주간실적통계!O127</f>
        <v>0</v>
      </c>
      <c r="H128" s="1169">
        <f>주간실적통계!V127</f>
        <v>0</v>
      </c>
      <c r="I128" s="1170">
        <f>주간실적통계!W127</f>
        <v>0</v>
      </c>
      <c r="J128" s="1169">
        <f>주간실적통계!AD127</f>
        <v>9.2307692307692313E-2</v>
      </c>
      <c r="K128" s="1170">
        <f>주간실적통계!AE127</f>
        <v>8.461538461538462E-2</v>
      </c>
      <c r="L128" s="1169">
        <f>주간실적통계!AL127</f>
        <v>0.33846153846153848</v>
      </c>
      <c r="M128" s="1170">
        <f>주간실적통계!AM127</f>
        <v>8.461538461538462E-2</v>
      </c>
      <c r="N128" s="1169">
        <f>주간실적통계!AV127</f>
        <v>0.72307692307692306</v>
      </c>
      <c r="O128" s="1170">
        <f>주간실적통계!AW127</f>
        <v>8.461538461538462E-2</v>
      </c>
      <c r="P128" s="1207">
        <f>주간실적통계!BD127</f>
        <v>1</v>
      </c>
      <c r="Q128" s="1210">
        <f>주간실적통계!BE127</f>
        <v>8.461538461538462E-2</v>
      </c>
      <c r="R128" s="1207">
        <f>주간실적통계!BH127</f>
        <v>1</v>
      </c>
      <c r="S128" s="1210">
        <f>주간실적통계!BI127</f>
        <v>8.461538461538462E-2</v>
      </c>
      <c r="T128" s="1131">
        <f>주간실적통계!BJ127</f>
        <v>1</v>
      </c>
      <c r="U128" s="1132">
        <f>주간실적통계!BK127</f>
        <v>8.461538461538462E-2</v>
      </c>
    </row>
    <row r="129" spans="1:21" ht="22" customHeight="1" x14ac:dyDescent="0.25">
      <c r="A129" s="645"/>
      <c r="B129" s="659"/>
      <c r="C129" s="22" t="s">
        <v>211</v>
      </c>
      <c r="D129" s="17" t="s">
        <v>65</v>
      </c>
      <c r="E129" s="24"/>
      <c r="F129" s="1098">
        <f>주간실적통계!N128</f>
        <v>0</v>
      </c>
      <c r="G129" s="1099">
        <f>주간실적통계!O128</f>
        <v>0</v>
      </c>
      <c r="H129" s="1098">
        <f>주간실적통계!V128</f>
        <v>0</v>
      </c>
      <c r="I129" s="1099">
        <f>주간실적통계!W128</f>
        <v>0</v>
      </c>
      <c r="J129" s="1098">
        <f>주간실적통계!AD128</f>
        <v>3.8461538461538464E-2</v>
      </c>
      <c r="K129" s="1099">
        <f>주간실적통계!AE128</f>
        <v>3.653846153846154E-2</v>
      </c>
      <c r="L129" s="1098">
        <f>주간실적통계!AL128</f>
        <v>0.26250000000000001</v>
      </c>
      <c r="M129" s="1099">
        <f>주간실적통계!AM128</f>
        <v>3.653846153846154E-2</v>
      </c>
      <c r="N129" s="1098">
        <f>주간실적통계!AV128</f>
        <v>0.60961538461538467</v>
      </c>
      <c r="O129" s="1099">
        <f>주간실적통계!AW128</f>
        <v>3.653846153846154E-2</v>
      </c>
      <c r="P129" s="1098">
        <f>주간실적통계!BD128</f>
        <v>0.85192307692307689</v>
      </c>
      <c r="Q129" s="1099">
        <f>주간실적통계!BE128</f>
        <v>3.653846153846154E-2</v>
      </c>
      <c r="R129" s="1098">
        <f>주간실적통계!BH128</f>
        <v>0.9375</v>
      </c>
      <c r="S129" s="1099">
        <f>주간실적통계!BI128</f>
        <v>3.653846153846154E-2</v>
      </c>
      <c r="T129" s="1098">
        <f>주간실적통계!BJ128</f>
        <v>1</v>
      </c>
      <c r="U129" s="1099">
        <f>주간실적통계!BK128</f>
        <v>3.653846153846154E-2</v>
      </c>
    </row>
    <row r="130" spans="1:21" ht="22" customHeight="1" x14ac:dyDescent="0.25">
      <c r="A130" s="645"/>
      <c r="B130" s="660"/>
      <c r="C130" s="553"/>
      <c r="D130" s="550" t="s">
        <v>212</v>
      </c>
      <c r="E130" s="530" t="s">
        <v>228</v>
      </c>
      <c r="F130" s="1169">
        <f>주간실적통계!N129</f>
        <v>0</v>
      </c>
      <c r="G130" s="1170">
        <f>주간실적통계!O129</f>
        <v>0</v>
      </c>
      <c r="H130" s="1169">
        <f>주간실적통계!V129</f>
        <v>0</v>
      </c>
      <c r="I130" s="1170">
        <f>주간실적통계!W129</f>
        <v>0</v>
      </c>
      <c r="J130" s="1169">
        <f>주간실적통계!AD129</f>
        <v>9.2307692307692313E-2</v>
      </c>
      <c r="K130" s="1170">
        <f>주간실적통계!AE129</f>
        <v>8.461538461538462E-2</v>
      </c>
      <c r="L130" s="1169">
        <f>주간실적통계!AL129</f>
        <v>0.33846153846153848</v>
      </c>
      <c r="M130" s="1170">
        <f>주간실적통계!AM129</f>
        <v>8.461538461538462E-2</v>
      </c>
      <c r="N130" s="1169">
        <f>주간실적통계!AV129</f>
        <v>0.72307692307692306</v>
      </c>
      <c r="O130" s="1170">
        <f>주간실적통계!AW129</f>
        <v>8.461538461538462E-2</v>
      </c>
      <c r="P130" s="1207">
        <f>주간실적통계!BD129</f>
        <v>1</v>
      </c>
      <c r="Q130" s="1210">
        <f>주간실적통계!BE129</f>
        <v>8.461538461538462E-2</v>
      </c>
      <c r="R130" s="1207">
        <f>주간실적통계!BH129</f>
        <v>1</v>
      </c>
      <c r="S130" s="1210">
        <f>주간실적통계!BI129</f>
        <v>8.461538461538462E-2</v>
      </c>
      <c r="T130" s="1131">
        <f>주간실적통계!BJ129</f>
        <v>1</v>
      </c>
      <c r="U130" s="1132">
        <f>주간실적통계!BK129</f>
        <v>8.461538461538462E-2</v>
      </c>
    </row>
    <row r="131" spans="1:21" ht="22" customHeight="1" x14ac:dyDescent="0.25">
      <c r="A131" s="645"/>
      <c r="B131" s="660"/>
      <c r="C131" s="553"/>
      <c r="D131" s="550" t="s">
        <v>213</v>
      </c>
      <c r="E131" s="530" t="s">
        <v>229</v>
      </c>
      <c r="F131" s="1169">
        <f>주간실적통계!N130</f>
        <v>0</v>
      </c>
      <c r="G131" s="1170">
        <f>주간실적통계!O130</f>
        <v>0</v>
      </c>
      <c r="H131" s="1169">
        <f>주간실적통계!V130</f>
        <v>0</v>
      </c>
      <c r="I131" s="1170">
        <f>주간실적통계!W130</f>
        <v>0</v>
      </c>
      <c r="J131" s="1169">
        <f>주간실적통계!AD130</f>
        <v>6.1538461538461542E-2</v>
      </c>
      <c r="K131" s="1170">
        <f>주간실적통계!AE130</f>
        <v>6.1538461538461542E-2</v>
      </c>
      <c r="L131" s="1169">
        <f>주간실적통계!AL130</f>
        <v>0.26153846153846155</v>
      </c>
      <c r="M131" s="1170">
        <f>주간실적통계!AM130</f>
        <v>6.1538461538461542E-2</v>
      </c>
      <c r="N131" s="1169">
        <f>주간실적통계!AV130</f>
        <v>0.64615384615384619</v>
      </c>
      <c r="O131" s="1170">
        <f>주간실적통계!AW130</f>
        <v>6.1538461538461542E-2</v>
      </c>
      <c r="P131" s="1169">
        <f>주간실적통계!BD130</f>
        <v>1</v>
      </c>
      <c r="Q131" s="1170">
        <f>주간실적통계!BE130</f>
        <v>6.1538461538461542E-2</v>
      </c>
      <c r="R131" s="1207">
        <f>주간실적통계!BH130</f>
        <v>1</v>
      </c>
      <c r="S131" s="1210">
        <f>주간실적통계!BI130</f>
        <v>6.1538461538461542E-2</v>
      </c>
      <c r="T131" s="1131">
        <f>주간실적통계!BJ130</f>
        <v>1</v>
      </c>
      <c r="U131" s="1132">
        <f>주간실적통계!BK130</f>
        <v>6.1538461538461542E-2</v>
      </c>
    </row>
    <row r="132" spans="1:21" ht="22" customHeight="1" x14ac:dyDescent="0.25">
      <c r="A132" s="645"/>
      <c r="B132" s="660"/>
      <c r="C132" s="553"/>
      <c r="D132" s="550" t="s">
        <v>214</v>
      </c>
      <c r="E132" s="530" t="s">
        <v>230</v>
      </c>
      <c r="F132" s="1169">
        <f>주간실적통계!N131</f>
        <v>0</v>
      </c>
      <c r="G132" s="1170">
        <f>주간실적통계!O131</f>
        <v>0</v>
      </c>
      <c r="H132" s="1169">
        <f>주간실적통계!V131</f>
        <v>0</v>
      </c>
      <c r="I132" s="1170">
        <f>주간실적통계!W131</f>
        <v>0</v>
      </c>
      <c r="J132" s="1169">
        <f>주간실적통계!AD131</f>
        <v>0</v>
      </c>
      <c r="K132" s="1170">
        <f>주간실적통계!AE131</f>
        <v>0</v>
      </c>
      <c r="L132" s="1169">
        <f>주간실적통계!AL131</f>
        <v>0.2</v>
      </c>
      <c r="M132" s="1170">
        <f>주간실적통계!AM131</f>
        <v>0</v>
      </c>
      <c r="N132" s="1169">
        <f>주간실적통계!AV131</f>
        <v>0.56923076923076921</v>
      </c>
      <c r="O132" s="1170">
        <f>주간실적통계!AW131</f>
        <v>0</v>
      </c>
      <c r="P132" s="1169">
        <f>주간실적통계!BD131</f>
        <v>0.90769230769230769</v>
      </c>
      <c r="Q132" s="1170">
        <f>주간실적통계!BE131</f>
        <v>0</v>
      </c>
      <c r="R132" s="1207">
        <f>주간실적통계!BH131</f>
        <v>1</v>
      </c>
      <c r="S132" s="1210">
        <f>주간실적통계!BI131</f>
        <v>0</v>
      </c>
      <c r="T132" s="1131">
        <f>주간실적통계!BJ131</f>
        <v>1</v>
      </c>
      <c r="U132" s="1132">
        <f>주간실적통계!BK131</f>
        <v>0</v>
      </c>
    </row>
    <row r="133" spans="1:21" ht="22" customHeight="1" thickBot="1" x14ac:dyDescent="0.3">
      <c r="A133" s="646"/>
      <c r="B133" s="661"/>
      <c r="C133" s="554"/>
      <c r="D133" s="555" t="s">
        <v>215</v>
      </c>
      <c r="E133" s="519" t="s">
        <v>231</v>
      </c>
      <c r="F133" s="1173">
        <f>주간실적통계!N132</f>
        <v>0</v>
      </c>
      <c r="G133" s="1174">
        <f>주간실적통계!O132</f>
        <v>0</v>
      </c>
      <c r="H133" s="1173">
        <f>주간실적통계!V132</f>
        <v>0</v>
      </c>
      <c r="I133" s="1174">
        <f>주간실적통계!W132</f>
        <v>0</v>
      </c>
      <c r="J133" s="1173">
        <f>주간실적통계!AD132</f>
        <v>0</v>
      </c>
      <c r="K133" s="1174">
        <f>주간실적통계!AE132</f>
        <v>0</v>
      </c>
      <c r="L133" s="1215">
        <f>주간실적통계!AL132</f>
        <v>0.25</v>
      </c>
      <c r="M133" s="1216">
        <f>주간실적통계!AM132</f>
        <v>0</v>
      </c>
      <c r="N133" s="1215">
        <f>주간실적통계!AV132</f>
        <v>0.5</v>
      </c>
      <c r="O133" s="1216">
        <f>주간실적통계!AW132</f>
        <v>0</v>
      </c>
      <c r="P133" s="1215">
        <f>주간실적통계!BD132</f>
        <v>0.5</v>
      </c>
      <c r="Q133" s="1216">
        <f>주간실적통계!BE132</f>
        <v>0</v>
      </c>
      <c r="R133" s="1173">
        <f>주간실적통계!BH132</f>
        <v>0.75</v>
      </c>
      <c r="S133" s="1174">
        <f>주간실적통계!BI132</f>
        <v>0</v>
      </c>
      <c r="T133" s="1133">
        <f>주간실적통계!BJ132</f>
        <v>1</v>
      </c>
      <c r="U133" s="1134">
        <f>주간실적통계!BK132</f>
        <v>0</v>
      </c>
    </row>
    <row r="134" spans="1:21" ht="22" customHeight="1" x14ac:dyDescent="0.25">
      <c r="A134" s="282" t="s">
        <v>216</v>
      </c>
      <c r="B134" s="283"/>
      <c r="C134" s="283"/>
      <c r="D134" s="283"/>
      <c r="E134" s="284"/>
      <c r="F134" s="1195">
        <f>주간실적통계!N133</f>
        <v>0</v>
      </c>
      <c r="G134" s="1166">
        <f>주간실적통계!O133</f>
        <v>0</v>
      </c>
      <c r="H134" s="1195">
        <f>주간실적통계!V133</f>
        <v>0</v>
      </c>
      <c r="I134" s="1166">
        <f>주간실적통계!W133</f>
        <v>0</v>
      </c>
      <c r="J134" s="1195">
        <f>주간실적통계!AD133</f>
        <v>0</v>
      </c>
      <c r="K134" s="1166">
        <f>주간실적통계!AE133</f>
        <v>0</v>
      </c>
      <c r="L134" s="1195">
        <f>주간실적통계!AL133</f>
        <v>0.25</v>
      </c>
      <c r="M134" s="1166">
        <f>주간실적통계!AM133</f>
        <v>0</v>
      </c>
      <c r="N134" s="1195">
        <f>주간실적통계!AV133</f>
        <v>0.58750000000000002</v>
      </c>
      <c r="O134" s="1166">
        <f>주간실적통계!AW133</f>
        <v>0</v>
      </c>
      <c r="P134" s="1195">
        <f>주간실적통계!BD133</f>
        <v>0.96249999999999991</v>
      </c>
      <c r="Q134" s="1166">
        <f>주간실적통계!BE133</f>
        <v>0</v>
      </c>
      <c r="R134" s="1195">
        <f>주간실적통계!BH133</f>
        <v>1</v>
      </c>
      <c r="S134" s="1166">
        <f>주간실적통계!BI133</f>
        <v>0</v>
      </c>
      <c r="T134" s="1157">
        <f>주간실적통계!BJ133</f>
        <v>1</v>
      </c>
      <c r="U134" s="1126">
        <f>주간실적통계!BK133</f>
        <v>0</v>
      </c>
    </row>
    <row r="135" spans="1:21" ht="22" customHeight="1" x14ac:dyDescent="0.25">
      <c r="A135" s="290"/>
      <c r="B135" s="291" t="s">
        <v>217</v>
      </c>
      <c r="C135" s="291" t="s">
        <v>44</v>
      </c>
      <c r="D135" s="291"/>
      <c r="E135" s="292"/>
      <c r="F135" s="1196">
        <f>주간실적통계!N134</f>
        <v>0</v>
      </c>
      <c r="G135" s="1197">
        <f>주간실적통계!O134</f>
        <v>0</v>
      </c>
      <c r="H135" s="1196">
        <f>주간실적통계!V134</f>
        <v>0</v>
      </c>
      <c r="I135" s="1197">
        <f>주간실적통계!W134</f>
        <v>0</v>
      </c>
      <c r="J135" s="1196">
        <f>주간실적통계!AD134</f>
        <v>0</v>
      </c>
      <c r="K135" s="1197">
        <f>주간실적통계!AE134</f>
        <v>0</v>
      </c>
      <c r="L135" s="1196">
        <f>주간실적통계!AL134</f>
        <v>0.5</v>
      </c>
      <c r="M135" s="1197">
        <f>주간실적통계!AM134</f>
        <v>0</v>
      </c>
      <c r="N135" s="1196">
        <f>주간실적통계!AV134</f>
        <v>0.72499999999999998</v>
      </c>
      <c r="O135" s="1197">
        <f>주간실적통계!AW134</f>
        <v>0</v>
      </c>
      <c r="P135" s="1196">
        <f>주간실적통계!BD134</f>
        <v>0.97499999999999998</v>
      </c>
      <c r="Q135" s="1197">
        <f>주간실적통계!BE134</f>
        <v>0</v>
      </c>
      <c r="R135" s="1196">
        <f>주간실적통계!BH134</f>
        <v>1</v>
      </c>
      <c r="S135" s="1197">
        <f>주간실적통계!BI134</f>
        <v>0</v>
      </c>
      <c r="T135" s="1158">
        <f>주간실적통계!BJ134</f>
        <v>1</v>
      </c>
      <c r="U135" s="1159">
        <f>주간실적통계!BK134</f>
        <v>0</v>
      </c>
    </row>
    <row r="136" spans="1:21" ht="22" customHeight="1" x14ac:dyDescent="0.25">
      <c r="A136" s="297"/>
      <c r="B136" s="536"/>
      <c r="C136" s="536" t="s">
        <v>218</v>
      </c>
      <c r="D136" s="536"/>
      <c r="E136" s="529"/>
      <c r="F136" s="1182">
        <f>주간실적통계!N135</f>
        <v>0</v>
      </c>
      <c r="G136" s="1170">
        <f>주간실적통계!O135</f>
        <v>0</v>
      </c>
      <c r="H136" s="1182">
        <f>주간실적통계!V135</f>
        <v>0</v>
      </c>
      <c r="I136" s="1170">
        <f>주간실적통계!W135</f>
        <v>0</v>
      </c>
      <c r="J136" s="1182">
        <f>주간실적통계!AD135</f>
        <v>0</v>
      </c>
      <c r="K136" s="1170">
        <f>주간실적통계!AE135</f>
        <v>0</v>
      </c>
      <c r="L136" s="1182">
        <f>주간실적통계!AL135</f>
        <v>1</v>
      </c>
      <c r="M136" s="1170">
        <f>주간실적통계!AM135</f>
        <v>0</v>
      </c>
      <c r="N136" s="1207">
        <f>주간실적통계!AV135</f>
        <v>1</v>
      </c>
      <c r="O136" s="1210">
        <f>주간실적통계!AW135</f>
        <v>0</v>
      </c>
      <c r="P136" s="1207">
        <f>주간실적통계!BD135</f>
        <v>1</v>
      </c>
      <c r="Q136" s="1210">
        <f>주간실적통계!BE135</f>
        <v>0</v>
      </c>
      <c r="R136" s="1207">
        <f>주간실적통계!BH135</f>
        <v>1</v>
      </c>
      <c r="S136" s="1210">
        <f>주간실적통계!BI135</f>
        <v>0</v>
      </c>
      <c r="T136" s="1131">
        <f>주간실적통계!BJ135</f>
        <v>1</v>
      </c>
      <c r="U136" s="1132">
        <f>주간실적통계!BK135</f>
        <v>0</v>
      </c>
    </row>
    <row r="137" spans="1:21" ht="22" customHeight="1" x14ac:dyDescent="0.25">
      <c r="A137" s="297"/>
      <c r="B137" s="536"/>
      <c r="C137" s="560" t="s">
        <v>219</v>
      </c>
      <c r="D137" s="560"/>
      <c r="E137" s="529"/>
      <c r="F137" s="1182">
        <f>주간실적통계!N136</f>
        <v>0</v>
      </c>
      <c r="G137" s="1170">
        <f>주간실적통계!O136</f>
        <v>0</v>
      </c>
      <c r="H137" s="1182">
        <f>주간실적통계!V136</f>
        <v>0</v>
      </c>
      <c r="I137" s="1170">
        <f>주간실적통계!W136</f>
        <v>0</v>
      </c>
      <c r="J137" s="1182">
        <f>주간실적통계!AD136</f>
        <v>0</v>
      </c>
      <c r="K137" s="1170">
        <f>주간실적통계!AE136</f>
        <v>0</v>
      </c>
      <c r="L137" s="1182">
        <f>주간실적통계!AL136</f>
        <v>0</v>
      </c>
      <c r="M137" s="1170">
        <f>주간실적통계!AM136</f>
        <v>0</v>
      </c>
      <c r="N137" s="1182">
        <f>주간실적통계!AV136</f>
        <v>0.45</v>
      </c>
      <c r="O137" s="1170">
        <f>주간실적통계!AW136</f>
        <v>0</v>
      </c>
      <c r="P137" s="1182">
        <f>주간실적통계!BD136</f>
        <v>0.95</v>
      </c>
      <c r="Q137" s="1170">
        <f>주간실적통계!BE136</f>
        <v>0</v>
      </c>
      <c r="R137" s="1207">
        <f>주간실적통계!BH136</f>
        <v>1</v>
      </c>
      <c r="S137" s="1210">
        <f>주간실적통계!BI136</f>
        <v>0</v>
      </c>
      <c r="T137" s="1131">
        <f>주간실적통계!BJ136</f>
        <v>1</v>
      </c>
      <c r="U137" s="1132">
        <f>주간실적통계!BK136</f>
        <v>0</v>
      </c>
    </row>
    <row r="138" spans="1:21" ht="22" customHeight="1" thickBot="1" x14ac:dyDescent="0.3">
      <c r="A138" s="298"/>
      <c r="B138" s="299" t="s">
        <v>220</v>
      </c>
      <c r="C138" s="299" t="s">
        <v>45</v>
      </c>
      <c r="D138" s="299"/>
      <c r="E138" s="300"/>
      <c r="F138" s="1198">
        <f>주간실적통계!N137</f>
        <v>0</v>
      </c>
      <c r="G138" s="1199">
        <f>주간실적통계!O137</f>
        <v>0</v>
      </c>
      <c r="H138" s="1198">
        <f>주간실적통계!V137</f>
        <v>0</v>
      </c>
      <c r="I138" s="1199">
        <f>주간실적통계!W137</f>
        <v>0</v>
      </c>
      <c r="J138" s="1198">
        <f>주간실적통계!AD137</f>
        <v>0</v>
      </c>
      <c r="K138" s="1199">
        <f>주간실적통계!AE137</f>
        <v>0</v>
      </c>
      <c r="L138" s="1198">
        <f>주간실적통계!AL137</f>
        <v>0</v>
      </c>
      <c r="M138" s="1199">
        <f>주간실적통계!AM137</f>
        <v>0</v>
      </c>
      <c r="N138" s="1198">
        <f>주간실적통계!AV137</f>
        <v>0.45</v>
      </c>
      <c r="O138" s="1199">
        <f>주간실적통계!AW137</f>
        <v>0</v>
      </c>
      <c r="P138" s="1198">
        <f>주간실적통계!BD137</f>
        <v>0.95</v>
      </c>
      <c r="Q138" s="1199">
        <f>주간실적통계!BE137</f>
        <v>0</v>
      </c>
      <c r="R138" s="1222">
        <f>주간실적통계!BH137</f>
        <v>1</v>
      </c>
      <c r="S138" s="1223">
        <f>주간실적통계!BI137</f>
        <v>0</v>
      </c>
      <c r="T138" s="1160">
        <f>주간실적통계!BJ137</f>
        <v>1</v>
      </c>
      <c r="U138" s="1161">
        <f>주간실적통계!BK137</f>
        <v>0</v>
      </c>
    </row>
  </sheetData>
  <mergeCells count="42">
    <mergeCell ref="P1:Q1"/>
    <mergeCell ref="R1:U1"/>
    <mergeCell ref="F2:G2"/>
    <mergeCell ref="H2:I2"/>
    <mergeCell ref="J2:K2"/>
    <mergeCell ref="L2:M2"/>
    <mergeCell ref="N2:O2"/>
    <mergeCell ref="P2:Q2"/>
    <mergeCell ref="R2:S2"/>
    <mergeCell ref="T2:U2"/>
    <mergeCell ref="F1:G1"/>
    <mergeCell ref="H1:I1"/>
    <mergeCell ref="J1:K1"/>
    <mergeCell ref="L1:M1"/>
    <mergeCell ref="N1:O1"/>
    <mergeCell ref="T3:U3"/>
    <mergeCell ref="F4:G4"/>
    <mergeCell ref="H4:I4"/>
    <mergeCell ref="J4:K4"/>
    <mergeCell ref="L4:M4"/>
    <mergeCell ref="N4:O4"/>
    <mergeCell ref="P4:Q4"/>
    <mergeCell ref="F3:G3"/>
    <mergeCell ref="H3:I3"/>
    <mergeCell ref="J3:K3"/>
    <mergeCell ref="L3:M3"/>
    <mergeCell ref="A7:E7"/>
    <mergeCell ref="B9:E9"/>
    <mergeCell ref="R4:S4"/>
    <mergeCell ref="T4:U4"/>
    <mergeCell ref="F5:G5"/>
    <mergeCell ref="H5:I5"/>
    <mergeCell ref="J5:K5"/>
    <mergeCell ref="L5:M5"/>
    <mergeCell ref="N5:O5"/>
    <mergeCell ref="P5:Q5"/>
    <mergeCell ref="R5:S5"/>
    <mergeCell ref="T5:U5"/>
    <mergeCell ref="A1:E6"/>
    <mergeCell ref="N3:O3"/>
    <mergeCell ref="P3:Q3"/>
    <mergeCell ref="R3:S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한양도성타임머신 WBS</vt:lpstr>
      <vt:lpstr>주간실적통계</vt:lpstr>
      <vt:lpstr>월간실적통계 </vt:lpstr>
      <vt:lpstr>'한양도성타임머신 WBS'!Print_Area</vt:lpstr>
      <vt:lpstr>'한양도성타임머신 WBS'!Print_Titles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HC-PARK</dc:creator>
  <cp:lastModifiedBy>Haewon</cp:lastModifiedBy>
  <cp:lastPrinted>2020-07-10T08:39:58Z</cp:lastPrinted>
  <dcterms:created xsi:type="dcterms:W3CDTF">1997-01-10T04:21:27Z</dcterms:created>
  <dcterms:modified xsi:type="dcterms:W3CDTF">2020-09-10T08:22:39Z</dcterms:modified>
</cp:coreProperties>
</file>