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d07e4f606231d7/인문정보수업/초상화 사업/E006/"/>
    </mc:Choice>
  </mc:AlternateContent>
  <xr:revisionPtr revIDLastSave="623" documentId="5C311C6B2EABD498D7748FCD6F9847FE3B8ABA64" xr6:coauthVersionLast="23" xr6:coauthVersionMax="23" xr10:uidLastSave="{10784C61-04E5-45E3-B19B-5233C1CAFC62}"/>
  <bookViews>
    <workbookView xWindow="0" yWindow="0" windowWidth="28800" windowHeight="12756" firstSheet="3" activeTab="4" xr2:uid="{0249145C-22AD-4E5D-90BB-88C8E43392B5}"/>
  </bookViews>
  <sheets>
    <sheet name="범례 페이지" sheetId="7" r:id="rId1"/>
    <sheet name="네트워크 테이블 복사" sheetId="17" r:id="rId2"/>
    <sheet name="네트워크 그래프 분석" sheetId="18" r:id="rId3"/>
    <sheet name="객체뽑기" sheetId="1" r:id="rId4"/>
    <sheet name="관계정보 (2)" sheetId="19" r:id="rId5"/>
    <sheet name="시간정보" sheetId="12" r:id="rId6"/>
    <sheet name="공간정보" sheetId="14" r:id="rId7"/>
    <sheet name="관계어 한글팀" sheetId="10" r:id="rId8"/>
    <sheet name="관계어 연산식" sheetId="11" r:id="rId9"/>
    <sheet name="네트워크 그래프 만들기" sheetId="5" r:id="rId10"/>
    <sheet name="전체 관계어 최신버젼" sheetId="9" r:id="rId11"/>
    <sheet name="링크조합" sheetId="13" r:id="rId12"/>
    <sheet name="참고문헌(입력)" sheetId="20" r:id="rId13"/>
    <sheet name="참고문헌 결과값" sheetId="21" r:id="rId14"/>
  </sheets>
  <externalReferences>
    <externalReference r:id="rId15"/>
  </externalReferences>
  <definedNames>
    <definedName name="_xlnm._FilterDatabase" localSheetId="3" hidden="1">객체뽑기!$B$1:$G$16</definedName>
    <definedName name="_xlnm._FilterDatabase" localSheetId="7" hidden="1">'관계어 한글팀'!$A$1:$M$148</definedName>
  </definedNames>
  <calcPr calcId="171027"/>
  <fileRecoveryPr autoRecover="0"/>
</workbook>
</file>

<file path=xl/calcChain.xml><?xml version="1.0" encoding="utf-8"?>
<calcChain xmlns="http://schemas.openxmlformats.org/spreadsheetml/2006/main">
  <c r="B98" i="5" l="1"/>
  <c r="A98" i="5"/>
  <c r="B97" i="5"/>
  <c r="A97" i="5"/>
  <c r="B27" i="13"/>
  <c r="C27" i="13" s="1"/>
  <c r="B28" i="13"/>
  <c r="C28" i="13" s="1"/>
  <c r="B29" i="13"/>
  <c r="C29" i="13" s="1"/>
  <c r="B30" i="13"/>
  <c r="C30" i="13" s="1"/>
  <c r="C63" i="5"/>
  <c r="B26" i="13" s="1"/>
  <c r="C26" i="13" s="1"/>
  <c r="B63" i="5"/>
  <c r="A63" i="5"/>
  <c r="C62" i="5"/>
  <c r="B25" i="13" s="1"/>
  <c r="C25" i="13" s="1"/>
  <c r="B62" i="5"/>
  <c r="A62" i="5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A3" i="18"/>
  <c r="A4" i="18"/>
  <c r="A5" i="18"/>
  <c r="A6" i="18"/>
  <c r="A7" i="18"/>
  <c r="A8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H98" i="10"/>
  <c r="P36" i="19"/>
  <c r="B99" i="5" s="1"/>
  <c r="O36" i="19"/>
  <c r="A99" i="5" s="1"/>
  <c r="M36" i="19"/>
  <c r="C36" i="19" s="1"/>
  <c r="L36" i="19"/>
  <c r="K36" i="19"/>
  <c r="Q36" i="19" s="1"/>
  <c r="C99" i="5" s="1"/>
  <c r="P35" i="19"/>
  <c r="O35" i="19"/>
  <c r="M35" i="19"/>
  <c r="C35" i="19" s="1"/>
  <c r="L35" i="19"/>
  <c r="E35" i="19" s="1"/>
  <c r="K35" i="19"/>
  <c r="Q35" i="19" s="1"/>
  <c r="C98" i="5" s="1"/>
  <c r="P34" i="19"/>
  <c r="O34" i="19"/>
  <c r="M34" i="19"/>
  <c r="C34" i="19" s="1"/>
  <c r="L34" i="19"/>
  <c r="K34" i="19"/>
  <c r="Q34" i="19" s="1"/>
  <c r="C97" i="5" s="1"/>
  <c r="C27" i="1"/>
  <c r="F27" i="1"/>
  <c r="G27" i="1"/>
  <c r="C26" i="1"/>
  <c r="F26" i="1"/>
  <c r="G26" i="1"/>
  <c r="B11" i="18" l="1"/>
  <c r="I97" i="5"/>
  <c r="I98" i="5"/>
  <c r="I99" i="5"/>
  <c r="E34" i="19"/>
  <c r="E36" i="19"/>
  <c r="R36" i="19"/>
  <c r="R35" i="19"/>
  <c r="R34" i="19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P33" i="19"/>
  <c r="B96" i="5" s="1"/>
  <c r="O33" i="19"/>
  <c r="A96" i="5" s="1"/>
  <c r="M33" i="19"/>
  <c r="C33" i="19" s="1"/>
  <c r="K33" i="19"/>
  <c r="P32" i="19"/>
  <c r="B95" i="5" s="1"/>
  <c r="O32" i="19"/>
  <c r="A95" i="5" s="1"/>
  <c r="M32" i="19"/>
  <c r="L32" i="19"/>
  <c r="K32" i="19"/>
  <c r="Q32" i="19" s="1"/>
  <c r="C95" i="5" s="1"/>
  <c r="C25" i="1"/>
  <c r="F25" i="1"/>
  <c r="G25" i="1"/>
  <c r="Q33" i="19" l="1"/>
  <c r="C96" i="5" s="1"/>
  <c r="A34" i="5"/>
  <c r="I34" i="5" s="1"/>
  <c r="E32" i="19"/>
  <c r="C32" i="19"/>
  <c r="R32" i="19"/>
  <c r="R33" i="19"/>
  <c r="G149" i="10" l="1"/>
  <c r="B20" i="13" l="1"/>
  <c r="B21" i="13"/>
  <c r="B22" i="13"/>
  <c r="D63" i="5"/>
  <c r="I63" i="5" s="1"/>
  <c r="A19" i="5"/>
  <c r="B19" i="13"/>
  <c r="B24" i="13"/>
  <c r="M31" i="19"/>
  <c r="C31" i="19" s="1"/>
  <c r="L31" i="19"/>
  <c r="K31" i="19"/>
  <c r="Q31" i="19" s="1"/>
  <c r="C94" i="5" s="1"/>
  <c r="M30" i="19"/>
  <c r="C30" i="19" s="1"/>
  <c r="L30" i="19"/>
  <c r="K30" i="19"/>
  <c r="Q30" i="19" s="1"/>
  <c r="C93" i="5" s="1"/>
  <c r="B23" i="13"/>
  <c r="A16" i="5"/>
  <c r="A17" i="5"/>
  <c r="A18" i="5"/>
  <c r="A20" i="5"/>
  <c r="I20" i="5" s="1"/>
  <c r="A21" i="5"/>
  <c r="I21" i="5" s="1"/>
  <c r="A48" i="18"/>
  <c r="A49" i="18"/>
  <c r="M29" i="19"/>
  <c r="C29" i="19" s="1"/>
  <c r="L29" i="19"/>
  <c r="K29" i="19"/>
  <c r="Q29" i="19" s="1"/>
  <c r="C92" i="5" s="1"/>
  <c r="M28" i="19"/>
  <c r="C28" i="19" s="1"/>
  <c r="L28" i="19"/>
  <c r="K28" i="19"/>
  <c r="Q28" i="19" s="1"/>
  <c r="C91" i="5" s="1"/>
  <c r="M27" i="19"/>
  <c r="C27" i="19" s="1"/>
  <c r="L27" i="19"/>
  <c r="K27" i="19"/>
  <c r="B10" i="18" s="1"/>
  <c r="C24" i="1"/>
  <c r="F24" i="1"/>
  <c r="G24" i="1"/>
  <c r="C23" i="1"/>
  <c r="F23" i="1"/>
  <c r="G23" i="1"/>
  <c r="O28" i="19" s="1"/>
  <c r="A91" i="5" s="1"/>
  <c r="C22" i="1"/>
  <c r="F22" i="1"/>
  <c r="G22" i="1"/>
  <c r="Q27" i="19" l="1"/>
  <c r="C90" i="5" s="1"/>
  <c r="A33" i="5"/>
  <c r="I33" i="5" s="1"/>
  <c r="E31" i="19"/>
  <c r="E28" i="19"/>
  <c r="O27" i="19"/>
  <c r="A90" i="5" s="1"/>
  <c r="O29" i="19"/>
  <c r="A92" i="5" s="1"/>
  <c r="E30" i="19"/>
  <c r="E29" i="19"/>
  <c r="E27" i="19"/>
  <c r="C20" i="1"/>
  <c r="F20" i="1"/>
  <c r="G20" i="1"/>
  <c r="C21" i="1"/>
  <c r="F21" i="1"/>
  <c r="G21" i="1"/>
  <c r="C19" i="1"/>
  <c r="F19" i="1"/>
  <c r="G19" i="1"/>
  <c r="M26" i="19"/>
  <c r="L26" i="19"/>
  <c r="K26" i="19"/>
  <c r="B9" i="18" s="1"/>
  <c r="M25" i="19"/>
  <c r="C25" i="19" s="1"/>
  <c r="L25" i="19"/>
  <c r="K25" i="19"/>
  <c r="Q25" i="19" s="1"/>
  <c r="C88" i="5" s="1"/>
  <c r="M24" i="19"/>
  <c r="C24" i="19" s="1"/>
  <c r="L24" i="19"/>
  <c r="K24" i="19"/>
  <c r="Q24" i="19" s="1"/>
  <c r="C87" i="5" s="1"/>
  <c r="O31" i="19" l="1"/>
  <c r="A94" i="5" s="1"/>
  <c r="P31" i="19"/>
  <c r="B94" i="5" s="1"/>
  <c r="O30" i="19"/>
  <c r="A93" i="5" s="1"/>
  <c r="O26" i="19"/>
  <c r="A89" i="5" s="1"/>
  <c r="Q26" i="19"/>
  <c r="C89" i="5" s="1"/>
  <c r="A32" i="5"/>
  <c r="I32" i="5" s="1"/>
  <c r="E26" i="19"/>
  <c r="E25" i="19"/>
  <c r="E24" i="19"/>
  <c r="C26" i="19"/>
  <c r="B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C18" i="1"/>
  <c r="F18" i="1"/>
  <c r="G18" i="1"/>
  <c r="C17" i="1"/>
  <c r="F17" i="1"/>
  <c r="G17" i="1"/>
  <c r="M23" i="19"/>
  <c r="L23" i="19"/>
  <c r="K23" i="19"/>
  <c r="Q23" i="19" s="1"/>
  <c r="C86" i="5" s="1"/>
  <c r="M22" i="19"/>
  <c r="C22" i="19" s="1"/>
  <c r="L22" i="19"/>
  <c r="K22" i="19"/>
  <c r="Q22" i="19" s="1"/>
  <c r="C85" i="5" s="1"/>
  <c r="M21" i="19"/>
  <c r="L21" i="19"/>
  <c r="K21" i="19"/>
  <c r="B8" i="18" s="1"/>
  <c r="M20" i="19"/>
  <c r="L20" i="19"/>
  <c r="K20" i="19"/>
  <c r="B7" i="18" s="1"/>
  <c r="M19" i="19"/>
  <c r="C19" i="19" s="1"/>
  <c r="L19" i="19"/>
  <c r="K19" i="19"/>
  <c r="Q19" i="19" s="1"/>
  <c r="C82" i="5" s="1"/>
  <c r="M18" i="19"/>
  <c r="C18" i="19" s="1"/>
  <c r="L18" i="19"/>
  <c r="K18" i="19"/>
  <c r="B6" i="18" s="1"/>
  <c r="M17" i="19"/>
  <c r="L17" i="19"/>
  <c r="K17" i="19"/>
  <c r="Q17" i="19" s="1"/>
  <c r="C80" i="5" s="1"/>
  <c r="A2" i="18"/>
  <c r="Q18" i="19" l="1"/>
  <c r="C81" i="5" s="1"/>
  <c r="R31" i="19"/>
  <c r="I96" i="5"/>
  <c r="O22" i="19"/>
  <c r="A85" i="5" s="1"/>
  <c r="Q20" i="19"/>
  <c r="C83" i="5" s="1"/>
  <c r="A30" i="5"/>
  <c r="Q21" i="19"/>
  <c r="C84" i="5" s="1"/>
  <c r="A31" i="5"/>
  <c r="E23" i="19"/>
  <c r="E22" i="19"/>
  <c r="E21" i="19"/>
  <c r="C21" i="19"/>
  <c r="E20" i="19"/>
  <c r="E19" i="19"/>
  <c r="E18" i="19"/>
  <c r="E17" i="19"/>
  <c r="C17" i="19"/>
  <c r="C20" i="19"/>
  <c r="C23" i="19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  <c r="P19" i="19" l="1"/>
  <c r="B82" i="5" s="1"/>
  <c r="O18" i="19"/>
  <c r="A81" i="5" s="1"/>
  <c r="P25" i="19"/>
  <c r="B88" i="5" s="1"/>
  <c r="P17" i="19"/>
  <c r="B80" i="5" s="1"/>
  <c r="O19" i="19"/>
  <c r="A82" i="5" s="1"/>
  <c r="P20" i="19"/>
  <c r="B83" i="5" s="1"/>
  <c r="O23" i="19"/>
  <c r="A86" i="5" s="1"/>
  <c r="P28" i="19"/>
  <c r="B91" i="5" s="1"/>
  <c r="P27" i="19"/>
  <c r="B90" i="5" s="1"/>
  <c r="O20" i="19"/>
  <c r="A83" i="5" s="1"/>
  <c r="P21" i="19"/>
  <c r="B84" i="5" s="1"/>
  <c r="P30" i="19"/>
  <c r="B93" i="5" s="1"/>
  <c r="P29" i="19"/>
  <c r="B92" i="5" s="1"/>
  <c r="P26" i="19"/>
  <c r="B89" i="5" s="1"/>
  <c r="P18" i="19"/>
  <c r="B81" i="5" s="1"/>
  <c r="P22" i="19"/>
  <c r="B85" i="5" s="1"/>
  <c r="P23" i="19"/>
  <c r="B86" i="5" s="1"/>
  <c r="O21" i="19"/>
  <c r="A84" i="5" s="1"/>
  <c r="O17" i="19"/>
  <c r="A80" i="5" s="1"/>
  <c r="O25" i="19"/>
  <c r="A88" i="5" s="1"/>
  <c r="P24" i="19"/>
  <c r="B87" i="5" s="1"/>
  <c r="O24" i="19"/>
  <c r="A87" i="5" s="1"/>
  <c r="A15" i="21"/>
  <c r="A12" i="21"/>
  <c r="A9" i="21"/>
  <c r="A8" i="21"/>
  <c r="A7" i="21"/>
  <c r="A6" i="21"/>
  <c r="A5" i="21"/>
  <c r="A2" i="21"/>
  <c r="F61" i="20"/>
  <c r="F60" i="20"/>
  <c r="F59" i="20"/>
  <c r="F58" i="20"/>
  <c r="F57" i="20"/>
  <c r="F56" i="20"/>
  <c r="F55" i="20"/>
  <c r="F54" i="20"/>
  <c r="F53" i="20"/>
  <c r="I41" i="20"/>
  <c r="H36" i="20"/>
  <c r="F32" i="20"/>
  <c r="F31" i="20"/>
  <c r="F30" i="20"/>
  <c r="F26" i="20"/>
  <c r="F25" i="20"/>
  <c r="F24" i="20"/>
  <c r="K16" i="20"/>
  <c r="K15" i="20"/>
  <c r="K14" i="20"/>
  <c r="K13" i="20"/>
  <c r="H3" i="20"/>
  <c r="R17" i="19" l="1"/>
  <c r="R30" i="19"/>
  <c r="R22" i="19"/>
  <c r="R27" i="19"/>
  <c r="R23" i="19"/>
  <c r="R19" i="19"/>
  <c r="R25" i="19"/>
  <c r="R18" i="19"/>
  <c r="R21" i="19"/>
  <c r="I92" i="5"/>
  <c r="R26" i="19"/>
  <c r="I95" i="5"/>
  <c r="R29" i="19"/>
  <c r="R20" i="19"/>
  <c r="I94" i="5"/>
  <c r="R28" i="19"/>
  <c r="I93" i="5"/>
  <c r="R24" i="19"/>
  <c r="E37" i="19"/>
  <c r="O5" i="19" l="1"/>
  <c r="A68" i="5" s="1"/>
  <c r="P5" i="19"/>
  <c r="B68" i="5" s="1"/>
  <c r="O6" i="19"/>
  <c r="A69" i="5" s="1"/>
  <c r="P6" i="19"/>
  <c r="B69" i="5" s="1"/>
  <c r="O7" i="19"/>
  <c r="A70" i="5" s="1"/>
  <c r="P7" i="19"/>
  <c r="B70" i="5" s="1"/>
  <c r="O8" i="19"/>
  <c r="A71" i="5" s="1"/>
  <c r="P8" i="19"/>
  <c r="B71" i="5" s="1"/>
  <c r="O9" i="19"/>
  <c r="A72" i="5" s="1"/>
  <c r="P9" i="19"/>
  <c r="B72" i="5" s="1"/>
  <c r="O10" i="19"/>
  <c r="A73" i="5" s="1"/>
  <c r="P10" i="19"/>
  <c r="B73" i="5" s="1"/>
  <c r="O11" i="19"/>
  <c r="A74" i="5" s="1"/>
  <c r="P11" i="19"/>
  <c r="B74" i="5" s="1"/>
  <c r="O12" i="19"/>
  <c r="A75" i="5" s="1"/>
  <c r="P12" i="19"/>
  <c r="B75" i="5" s="1"/>
  <c r="O13" i="19"/>
  <c r="A76" i="5" s="1"/>
  <c r="P13" i="19"/>
  <c r="B76" i="5" s="1"/>
  <c r="O14" i="19"/>
  <c r="A77" i="5" s="1"/>
  <c r="P14" i="19"/>
  <c r="B77" i="5" s="1"/>
  <c r="O15" i="19"/>
  <c r="A78" i="5" s="1"/>
  <c r="P15" i="19"/>
  <c r="B78" i="5" s="1"/>
  <c r="O16" i="19"/>
  <c r="A79" i="5" s="1"/>
  <c r="P16" i="19"/>
  <c r="B79" i="5" s="1"/>
  <c r="P4" i="19"/>
  <c r="O4" i="19"/>
  <c r="A15" i="5" l="1"/>
  <c r="I81" i="5" l="1"/>
  <c r="I89" i="5"/>
  <c r="I82" i="5"/>
  <c r="I86" i="5"/>
  <c r="I90" i="5"/>
  <c r="B67" i="5"/>
  <c r="A67" i="5"/>
  <c r="B38" i="5"/>
  <c r="C38" i="5"/>
  <c r="B1" i="13" s="1"/>
  <c r="A38" i="5"/>
  <c r="I19" i="5"/>
  <c r="I18" i="5"/>
  <c r="I17" i="5"/>
  <c r="I16" i="5"/>
  <c r="I88" i="5" l="1"/>
  <c r="I84" i="5"/>
  <c r="I85" i="5"/>
  <c r="I91" i="5"/>
  <c r="I87" i="5"/>
  <c r="I83" i="5"/>
  <c r="M16" i="19"/>
  <c r="L16" i="19"/>
  <c r="K16" i="19"/>
  <c r="M15" i="19"/>
  <c r="L15" i="19"/>
  <c r="K15" i="19"/>
  <c r="B5" i="18" s="1"/>
  <c r="M14" i="19"/>
  <c r="L14" i="19"/>
  <c r="K14" i="19"/>
  <c r="B4" i="18" s="1"/>
  <c r="M13" i="19"/>
  <c r="C13" i="19" s="1"/>
  <c r="L13" i="19"/>
  <c r="K13" i="19"/>
  <c r="M12" i="19"/>
  <c r="C12" i="19" s="1"/>
  <c r="L12" i="19"/>
  <c r="K12" i="19"/>
  <c r="B3" i="18" s="1"/>
  <c r="M11" i="19"/>
  <c r="K11" i="19"/>
  <c r="M10" i="19"/>
  <c r="K10" i="19"/>
  <c r="M9" i="19"/>
  <c r="C9" i="19" s="1"/>
  <c r="K9" i="19"/>
  <c r="M8" i="19"/>
  <c r="K8" i="19"/>
  <c r="M7" i="19"/>
  <c r="K7" i="19"/>
  <c r="M6" i="19"/>
  <c r="K6" i="19"/>
  <c r="M5" i="19"/>
  <c r="C5" i="19" s="1"/>
  <c r="K5" i="19"/>
  <c r="M4" i="19"/>
  <c r="K4" i="19"/>
  <c r="E3" i="19"/>
  <c r="E2" i="19"/>
  <c r="A29" i="5" l="1"/>
  <c r="A28" i="5"/>
  <c r="I28" i="5" s="1"/>
  <c r="A27" i="5"/>
  <c r="I27" i="5" s="1"/>
  <c r="A26" i="5"/>
  <c r="E13" i="19"/>
  <c r="E14" i="19"/>
  <c r="E16" i="19"/>
  <c r="E15" i="19"/>
  <c r="E12" i="19"/>
  <c r="Q8" i="19"/>
  <c r="C71" i="5" s="1"/>
  <c r="Q13" i="19"/>
  <c r="C76" i="5" s="1"/>
  <c r="Q12" i="19"/>
  <c r="C75" i="5" s="1"/>
  <c r="Q15" i="19"/>
  <c r="C78" i="5" s="1"/>
  <c r="Q16" i="19"/>
  <c r="C79" i="5" s="1"/>
  <c r="Q11" i="19"/>
  <c r="C74" i="5" s="1"/>
  <c r="Q14" i="19"/>
  <c r="C77" i="5" s="1"/>
  <c r="Q9" i="19"/>
  <c r="C72" i="5" s="1"/>
  <c r="I30" i="5"/>
  <c r="Q7" i="19"/>
  <c r="C70" i="5" s="1"/>
  <c r="Q6" i="19"/>
  <c r="C69" i="5" s="1"/>
  <c r="Q4" i="19"/>
  <c r="C67" i="5" s="1"/>
  <c r="B2" i="18"/>
  <c r="A25" i="5" s="1"/>
  <c r="Q5" i="19"/>
  <c r="C68" i="5" s="1"/>
  <c r="R8" i="19"/>
  <c r="Q10" i="19"/>
  <c r="C73" i="5" s="1"/>
  <c r="I31" i="5"/>
  <c r="C4" i="19"/>
  <c r="R12" i="19"/>
  <c r="R15" i="19"/>
  <c r="R13" i="19"/>
  <c r="C15" i="19"/>
  <c r="R5" i="19"/>
  <c r="R4" i="19"/>
  <c r="R10" i="19"/>
  <c r="R6" i="19"/>
  <c r="C8" i="19"/>
  <c r="R11" i="19"/>
  <c r="R16" i="19"/>
  <c r="R7" i="19"/>
  <c r="R9" i="19"/>
  <c r="R14" i="19"/>
  <c r="C6" i="19"/>
  <c r="C10" i="19"/>
  <c r="C7" i="19"/>
  <c r="C11" i="19"/>
  <c r="C14" i="19"/>
  <c r="C16" i="19"/>
  <c r="I80" i="5" l="1"/>
  <c r="I77" i="5"/>
  <c r="I69" i="5"/>
  <c r="I79" i="5"/>
  <c r="I75" i="5"/>
  <c r="I73" i="5"/>
  <c r="I70" i="5"/>
  <c r="I76" i="5"/>
  <c r="I74" i="5"/>
  <c r="I71" i="5"/>
  <c r="I68" i="5"/>
  <c r="I72" i="5"/>
  <c r="I78" i="5"/>
  <c r="I29" i="5"/>
  <c r="I26" i="5"/>
  <c r="D2" i="14"/>
  <c r="D3" i="14"/>
  <c r="D4" i="14"/>
  <c r="D5" i="14"/>
  <c r="D6" i="14"/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2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76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2" i="10"/>
  <c r="L33" i="19" l="1"/>
  <c r="E33" i="19" s="1"/>
  <c r="L10" i="19"/>
  <c r="E10" i="19" s="1"/>
  <c r="L7" i="19"/>
  <c r="E7" i="19" s="1"/>
  <c r="L4" i="19"/>
  <c r="E4" i="19" s="1"/>
  <c r="L6" i="19"/>
  <c r="E6" i="19" s="1"/>
  <c r="L8" i="19"/>
  <c r="E8" i="19" s="1"/>
  <c r="L11" i="19"/>
  <c r="E11" i="19" s="1"/>
  <c r="L5" i="19"/>
  <c r="E5" i="19" s="1"/>
  <c r="L9" i="19"/>
  <c r="E9" i="19" s="1"/>
  <c r="C1" i="13"/>
  <c r="D38" i="5" s="1"/>
  <c r="C2" i="13"/>
  <c r="D39" i="5" s="1"/>
  <c r="C3" i="13"/>
  <c r="D40" i="5" s="1"/>
  <c r="C4" i="13"/>
  <c r="D41" i="5" s="1"/>
  <c r="C5" i="13"/>
  <c r="D42" i="5" s="1"/>
  <c r="C6" i="13"/>
  <c r="D43" i="5" s="1"/>
  <c r="C7" i="13"/>
  <c r="D44" i="5" s="1"/>
  <c r="C8" i="13"/>
  <c r="D45" i="5" s="1"/>
  <c r="C9" i="13"/>
  <c r="D46" i="5" s="1"/>
  <c r="C10" i="13"/>
  <c r="D47" i="5" s="1"/>
  <c r="C11" i="13"/>
  <c r="D48" i="5" s="1"/>
  <c r="C12" i="13"/>
  <c r="D49" i="5" s="1"/>
  <c r="C13" i="13"/>
  <c r="D50" i="5" s="1"/>
  <c r="C14" i="13"/>
  <c r="D51" i="5" s="1"/>
  <c r="C15" i="13"/>
  <c r="D52" i="5" s="1"/>
  <c r="C16" i="13"/>
  <c r="D53" i="5" s="1"/>
  <c r="C17" i="13"/>
  <c r="D54" i="5" s="1"/>
  <c r="C18" i="13"/>
  <c r="D55" i="5" s="1"/>
  <c r="C19" i="13"/>
  <c r="D56" i="5" s="1"/>
  <c r="C20" i="13"/>
  <c r="D57" i="5" s="1"/>
  <c r="C21" i="13"/>
  <c r="D58" i="5" s="1"/>
  <c r="C22" i="13"/>
  <c r="D59" i="5" s="1"/>
  <c r="C23" i="13"/>
  <c r="D60" i="5" s="1"/>
  <c r="C24" i="13"/>
  <c r="D61" i="5" s="1"/>
  <c r="D62" i="5"/>
  <c r="I62" i="5" s="1"/>
  <c r="I54" i="5" l="1"/>
  <c r="I46" i="5"/>
  <c r="I42" i="5"/>
  <c r="I49" i="5"/>
  <c r="I40" i="5"/>
  <c r="I50" i="5"/>
  <c r="I53" i="5"/>
  <c r="I45" i="5"/>
  <c r="I41" i="5"/>
  <c r="I52" i="5"/>
  <c r="I48" i="5"/>
  <c r="I44" i="5"/>
  <c r="I55" i="5"/>
  <c r="I51" i="5"/>
  <c r="I47" i="5"/>
  <c r="I43" i="5"/>
  <c r="I39" i="5"/>
  <c r="I60" i="5"/>
  <c r="I56" i="5"/>
  <c r="I57" i="5"/>
  <c r="I61" i="5"/>
  <c r="I59" i="5"/>
  <c r="I58" i="5"/>
  <c r="I67" i="5"/>
  <c r="I38" i="5"/>
  <c r="I25" i="5"/>
  <c r="I15" i="5"/>
  <c r="I11" i="5"/>
  <c r="I10" i="5"/>
  <c r="A23" i="5"/>
  <c r="I23" i="5" s="1"/>
  <c r="A9" i="5" l="1"/>
  <c r="I9" i="5" s="1"/>
  <c r="A13" i="5"/>
  <c r="I13" i="5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D2" i="12" l="1"/>
  <c r="D3" i="12"/>
  <c r="D4" i="12"/>
  <c r="D6" i="12"/>
  <c r="F2" i="11" l="1"/>
  <c r="E2" i="11"/>
  <c r="D2" i="11"/>
  <c r="C2" i="11"/>
  <c r="A2" i="11"/>
  <c r="B2" i="11" l="1"/>
  <c r="C2" i="1"/>
  <c r="C13" i="1" l="1"/>
  <c r="C14" i="1"/>
  <c r="C15" i="1"/>
  <c r="C16" i="1"/>
  <c r="C3" i="1" l="1"/>
  <c r="C4" i="1"/>
  <c r="C5" i="1"/>
  <c r="C6" i="1"/>
  <c r="C7" i="1"/>
  <c r="C8" i="1"/>
  <c r="C9" i="1"/>
  <c r="C10" i="1"/>
  <c r="C11" i="1"/>
  <c r="C12" i="1"/>
  <c r="C2" i="7"/>
  <c r="A101" i="5"/>
  <c r="I101" i="5" s="1"/>
  <c r="A65" i="5"/>
  <c r="I65" i="5" s="1"/>
  <c r="A36" i="5"/>
  <c r="I36" i="5" s="1"/>
  <c r="A5" i="12" l="1"/>
  <c r="D5" i="12" s="1"/>
</calcChain>
</file>

<file path=xl/sharedStrings.xml><?xml version="1.0" encoding="utf-8"?>
<sst xmlns="http://schemas.openxmlformats.org/spreadsheetml/2006/main" count="1736" uniqueCount="886">
  <si>
    <t>긁어서 쓰세요</t>
    <phoneticPr fontId="2" type="noConversion"/>
  </si>
  <si>
    <t>카피 복사</t>
    <phoneticPr fontId="2" type="noConversion"/>
  </si>
  <si>
    <t>수식 페이지</t>
    <phoneticPr fontId="2" type="noConversion"/>
  </si>
  <si>
    <t>입력 페이지</t>
    <phoneticPr fontId="2" type="noConversion"/>
  </si>
  <si>
    <t>객체번호</t>
    <phoneticPr fontId="2" type="noConversion"/>
  </si>
  <si>
    <t>객체</t>
    <phoneticPr fontId="2" type="noConversion"/>
  </si>
  <si>
    <t>디스플레이</t>
    <phoneticPr fontId="2" type="noConversion"/>
  </si>
  <si>
    <t>클래스</t>
  </si>
  <si>
    <t>시간</t>
    <phoneticPr fontId="2" type="noConversion"/>
  </si>
  <si>
    <t>개념 클래스</t>
    <phoneticPr fontId="2" type="noConversion"/>
  </si>
  <si>
    <t xml:space="preserve">온톨로지 개념 </t>
    <phoneticPr fontId="2" type="noConversion"/>
  </si>
  <si>
    <t>알파벳</t>
    <phoneticPr fontId="2" type="noConversion"/>
  </si>
  <si>
    <t>인물</t>
    <phoneticPr fontId="2" type="noConversion"/>
  </si>
  <si>
    <t>H</t>
    <phoneticPr fontId="2" type="noConversion"/>
  </si>
  <si>
    <t>단체</t>
    <phoneticPr fontId="2" type="noConversion"/>
  </si>
  <si>
    <t>G</t>
    <phoneticPr fontId="2" type="noConversion"/>
  </si>
  <si>
    <t>사건</t>
    <phoneticPr fontId="2" type="noConversion"/>
  </si>
  <si>
    <t>A</t>
    <phoneticPr fontId="2" type="noConversion"/>
  </si>
  <si>
    <t>장소</t>
    <phoneticPr fontId="2" type="noConversion"/>
  </si>
  <si>
    <t>P</t>
    <phoneticPr fontId="2" type="noConversion"/>
  </si>
  <si>
    <t>유적</t>
    <phoneticPr fontId="2" type="noConversion"/>
  </si>
  <si>
    <t>R</t>
    <phoneticPr fontId="2" type="noConversion"/>
  </si>
  <si>
    <t>문헌</t>
    <phoneticPr fontId="2" type="noConversion"/>
  </si>
  <si>
    <t>D</t>
    <phoneticPr fontId="2" type="noConversion"/>
  </si>
  <si>
    <t>물품</t>
    <phoneticPr fontId="2" type="noConversion"/>
  </si>
  <si>
    <t>C</t>
    <phoneticPr fontId="2" type="noConversion"/>
  </si>
  <si>
    <t>개념</t>
    <phoneticPr fontId="2" type="noConversion"/>
  </si>
  <si>
    <t>O</t>
    <phoneticPr fontId="2" type="noConversion"/>
  </si>
  <si>
    <t xml:space="preserve"> 항목A</t>
    <phoneticPr fontId="2" type="noConversion"/>
  </si>
  <si>
    <t>항모B</t>
    <phoneticPr fontId="2" type="noConversion"/>
  </si>
  <si>
    <t>관계</t>
    <phoneticPr fontId="2" type="noConversion"/>
  </si>
  <si>
    <t>비고(시간)</t>
    <phoneticPr fontId="2" type="noConversion"/>
  </si>
  <si>
    <t>태이블 조합</t>
    <phoneticPr fontId="2" type="noConversion"/>
  </si>
  <si>
    <t>항목A2</t>
    <phoneticPr fontId="2" type="noConversion"/>
  </si>
  <si>
    <t>항목B2</t>
    <phoneticPr fontId="2" type="noConversion"/>
  </si>
  <si>
    <t>관계도 조합</t>
    <phoneticPr fontId="2" type="noConversion"/>
  </si>
  <si>
    <t>알파1</t>
    <phoneticPr fontId="2" type="noConversion"/>
  </si>
  <si>
    <t>알파2</t>
    <phoneticPr fontId="2" type="noConversion"/>
  </si>
  <si>
    <t>그래프 Link 조합</t>
    <phoneticPr fontId="2" type="noConversion"/>
  </si>
  <si>
    <t>{|class="wikitable sortable"</t>
  </si>
  <si>
    <t>! 항목A !! 항목B !! 관계 !! 비고</t>
    <phoneticPr fontId="2" type="noConversion"/>
  </si>
  <si>
    <t>|-</t>
    <phoneticPr fontId="2" type="noConversion"/>
  </si>
  <si>
    <t>A는</t>
    <phoneticPr fontId="2" type="noConversion"/>
  </si>
  <si>
    <t>|}</t>
  </si>
  <si>
    <t>head1</t>
    <phoneticPr fontId="2" type="noConversion"/>
  </si>
  <si>
    <t>#Project</t>
    <phoneticPr fontId="2" type="noConversion"/>
  </si>
  <si>
    <t>head2</t>
    <phoneticPr fontId="2" type="noConversion"/>
  </si>
  <si>
    <t>h1</t>
    <phoneticPr fontId="2" type="noConversion"/>
  </si>
  <si>
    <t>head3</t>
    <phoneticPr fontId="2" type="noConversion"/>
  </si>
  <si>
    <t>#Class</t>
    <phoneticPr fontId="2" type="noConversion"/>
  </si>
  <si>
    <t>head4</t>
    <phoneticPr fontId="2" type="noConversion"/>
  </si>
  <si>
    <t>#Relation</t>
    <phoneticPr fontId="2" type="noConversion"/>
  </si>
  <si>
    <t>head5</t>
    <phoneticPr fontId="2" type="noConversion"/>
  </si>
  <si>
    <t>#Nodes</t>
    <phoneticPr fontId="2" type="noConversion"/>
  </si>
  <si>
    <t>head6</t>
    <phoneticPr fontId="2" type="noConversion"/>
  </si>
  <si>
    <t>#Links</t>
    <phoneticPr fontId="2" type="noConversion"/>
  </si>
  <si>
    <t>head7</t>
    <phoneticPr fontId="2" type="noConversion"/>
  </si>
  <si>
    <t>#End</t>
    <phoneticPr fontId="2" type="noConversion"/>
  </si>
  <si>
    <t>클래스 목록</t>
    <phoneticPr fontId="2" type="noConversion"/>
  </si>
  <si>
    <t>클래스 컬러</t>
    <phoneticPr fontId="2" type="noConversion"/>
  </si>
  <si>
    <t>클래스 모양</t>
    <phoneticPr fontId="2" type="noConversion"/>
  </si>
  <si>
    <t>클래스 노드 표시(1, 0)</t>
    <phoneticPr fontId="2" type="noConversion"/>
  </si>
  <si>
    <t>관계목록</t>
    <phoneticPr fontId="2" type="noConversion"/>
  </si>
  <si>
    <t>관계 컬러</t>
    <phoneticPr fontId="2" type="noConversion"/>
  </si>
  <si>
    <t>선종류</t>
    <phoneticPr fontId="2" type="noConversion"/>
  </si>
  <si>
    <t>관계 노드 표시(1, 0)</t>
    <phoneticPr fontId="2" type="noConversion"/>
  </si>
  <si>
    <t>클래스 알파</t>
    <phoneticPr fontId="2" type="noConversion"/>
  </si>
  <si>
    <t>노드 이름</t>
    <phoneticPr fontId="2" type="noConversion"/>
  </si>
  <si>
    <t>주소</t>
    <phoneticPr fontId="2" type="noConversion"/>
  </si>
  <si>
    <t>미디어 표시(1, 0)</t>
    <phoneticPr fontId="2" type="noConversion"/>
  </si>
  <si>
    <t>관계어</t>
    <phoneticPr fontId="2" type="noConversion"/>
  </si>
  <si>
    <t>유물</t>
    <phoneticPr fontId="2" type="noConversion"/>
  </si>
  <si>
    <t>U</t>
    <phoneticPr fontId="2" type="noConversion"/>
  </si>
  <si>
    <t>No.</t>
  </si>
  <si>
    <t>Main property</t>
  </si>
  <si>
    <t>Sub-property</t>
  </si>
  <si>
    <t>Derived property 1</t>
  </si>
  <si>
    <t>Derived property 2</t>
  </si>
  <si>
    <t>Inverse property</t>
  </si>
  <si>
    <t>Example</t>
  </si>
  <si>
    <t>Notes</t>
  </si>
  <si>
    <t>A dcterms:creator B</t>
  </si>
  <si>
    <t>'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</si>
  <si>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이황</t>
    </r>
  </si>
  <si>
    <t>창작자로서의 권위를 인정받는 저작자</t>
  </si>
  <si>
    <t>A ekc:writer B</t>
  </si>
  <si>
    <r>
      <t>김언경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</si>
  <si>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저술; 비문 지음</t>
  </si>
  <si>
    <t>A ekc:calligrapher B</t>
  </si>
  <si>
    <r>
      <t>김원(신라)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</si>
  <si>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서예가. 비문/편액/제액</t>
  </si>
  <si>
    <t>A ekc:inscriber B</t>
  </si>
  <si>
    <t>비문 새김</t>
  </si>
  <si>
    <t>A ekc:translator B</t>
  </si>
  <si>
    <r>
      <t>태교신기언해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유희</t>
    </r>
  </si>
  <si>
    <t>번역자; 언해자.</t>
  </si>
  <si>
    <t>A ekc:annotator B</t>
  </si>
  <si>
    <r>
      <t>용비어천가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</si>
  <si>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주석자</t>
  </si>
  <si>
    <t>A ekc:founder B</t>
  </si>
  <si>
    <r>
      <t>현대미술가협회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하인두</t>
    </r>
  </si>
  <si>
    <t>기관/단체/장소 설립자. 권위로써 무엇을 만들도록 함.</t>
  </si>
  <si>
    <t>A ekc:constructor B</t>
  </si>
  <si>
    <r>
      <t>소양강댐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현대건설</t>
    </r>
  </si>
  <si>
    <t>건축을 지휘</t>
  </si>
  <si>
    <t>A ekc:reconstructor B</t>
  </si>
  <si>
    <r>
      <t>백마산성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강감찬</t>
    </r>
  </si>
  <si>
    <t>수축(修築)을 지휘</t>
  </si>
  <si>
    <t>A ekc:renovator B</t>
  </si>
  <si>
    <r>
      <t>고성 유점사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유정</t>
    </r>
  </si>
  <si>
    <t>중창·중건 추진</t>
  </si>
  <si>
    <t>A dcterms:contributor B</t>
  </si>
  <si>
    <r>
      <t>장흥 보림사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신라 헌강왕</t>
    </r>
  </si>
  <si>
    <t>기여자</t>
  </si>
  <si>
    <t>A dcterms:publisher B</t>
  </si>
  <si>
    <r>
      <t>어제계주윤음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교서관</t>
    </r>
  </si>
  <si>
    <t>필사/간행/중간/영인</t>
  </si>
  <si>
    <t>A dcterms:rightsHolder 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</si>
  <si>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운보문화재단</t>
    </r>
  </si>
  <si>
    <t>저작권 보유자</t>
  </si>
  <si>
    <t>A ekc:hasWife B</t>
  </si>
  <si>
    <t>A ekc:isHusbandOf B</t>
  </si>
  <si>
    <t>B ekc:isWifeOf A</t>
  </si>
  <si>
    <t>B ekc:hasHusband A</t>
  </si>
  <si>
    <r>
      <t>사도세자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혜경궁 홍씨</t>
    </r>
  </si>
  <si>
    <t>처</t>
  </si>
  <si>
    <t>A ekc:hasConcubine B</t>
  </si>
  <si>
    <t>B ekc:isConcubineOf A</t>
  </si>
  <si>
    <t>첩</t>
  </si>
  <si>
    <t>A ekc:hasSon B</t>
  </si>
  <si>
    <t>A ekc:isFatherOf B</t>
  </si>
  <si>
    <t>B ekc:isSonOf A</t>
  </si>
  <si>
    <t>B ekc:hasFather A</t>
  </si>
  <si>
    <r>
      <t>김주국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김광찬</t>
    </r>
  </si>
  <si>
    <t>부자관계</t>
  </si>
  <si>
    <t>A ekc:isMotherOf B</t>
  </si>
  <si>
    <t>B ekc:hasMother A</t>
  </si>
  <si>
    <r>
      <t>혜경궁 홍씨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조선 정조</t>
    </r>
  </si>
  <si>
    <t>모자관계</t>
  </si>
  <si>
    <t>A ekc:hasDaughter B</t>
  </si>
  <si>
    <t>B ekc:isDaughterOf A</t>
  </si>
  <si>
    <r>
      <t>장흥효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장계향</t>
    </r>
  </si>
  <si>
    <t>부녀관계</t>
  </si>
  <si>
    <t>모녀관계</t>
  </si>
  <si>
    <t>A ekc:hasAdoptedHeir B</t>
  </si>
  <si>
    <t>B ekc:isAdoptedHeirOf A</t>
  </si>
  <si>
    <r>
      <t>윤이석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</si>
  <si>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양자(특히 상속목적)</t>
  </si>
  <si>
    <t>A ekc:hasBrother B</t>
  </si>
  <si>
    <r>
      <t>조선 세종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효령대군</t>
    </r>
  </si>
  <si>
    <t>형제</t>
  </si>
  <si>
    <t>A ekc:hasSister B</t>
  </si>
  <si>
    <t>자매</t>
  </si>
  <si>
    <t>A ekc:hasFatherInLaw B</t>
  </si>
  <si>
    <t>장인; 시아버지</t>
  </si>
  <si>
    <t>A ekc:hasMotherInLaw</t>
  </si>
  <si>
    <t>장모; 시어머니</t>
  </si>
  <si>
    <t>A ekc:hasSonInLaw B</t>
  </si>
  <si>
    <t>사위</t>
  </si>
  <si>
    <t>A ekc:hasDaughterInLaw B</t>
  </si>
  <si>
    <t>며느리</t>
  </si>
  <si>
    <t>A ekc:hasDescendant B</t>
  </si>
  <si>
    <t>A ekc:isAncestorOf B</t>
  </si>
  <si>
    <t>B ekc:isDescendantOf A</t>
  </si>
  <si>
    <t>B ekc:hasAncestor A</t>
  </si>
  <si>
    <r>
      <t>김성일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김주국</t>
    </r>
  </si>
  <si>
    <t>세대 불특정 선조-후손 관계</t>
  </si>
  <si>
    <t>A ekc:isLineageKinOf B</t>
  </si>
  <si>
    <t>직계친족</t>
  </si>
  <si>
    <t>A ekc:isAffinalKinOf B</t>
  </si>
  <si>
    <t>인척(혼인으로 맺어진 친척)</t>
  </si>
  <si>
    <t>A ekc:hasDisciple B</t>
  </si>
  <si>
    <t>A ekc:isMasterOf B</t>
  </si>
  <si>
    <t>B ekc:isDiscipleOf A</t>
  </si>
  <si>
    <t>B ekc:hasMaster A</t>
  </si>
  <si>
    <r>
      <t>이황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김성일</t>
    </r>
  </si>
  <si>
    <t>스승-제자 관계</t>
  </si>
  <si>
    <t>A ekc:hasOwner B</t>
  </si>
  <si>
    <t>B ekc:isOwnerOf A</t>
  </si>
  <si>
    <r>
      <t>일복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</si>
  <si>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노비-주인 관계</t>
  </si>
  <si>
    <t>A ekc:hasSubject B</t>
  </si>
  <si>
    <t>B ekc:isSubjectOf A</t>
  </si>
  <si>
    <r>
      <t>고려 우왕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최영</t>
    </r>
  </si>
  <si>
    <t>임금-신하</t>
  </si>
  <si>
    <t>A ekc:wasOrdainedBy B</t>
  </si>
  <si>
    <r>
      <t>수철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윤법</t>
    </r>
  </si>
  <si>
    <t>계를 받았다(승려 간)</t>
  </si>
  <si>
    <t>A foaf:knows B</t>
  </si>
  <si>
    <r>
      <t>신숙주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</si>
  <si>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일반적인 교유관계</t>
  </si>
  <si>
    <t>A ekc:isFellowOf B</t>
  </si>
  <si>
    <t>동문수학/동류</t>
  </si>
  <si>
    <t>A ekc:hasOldName B</t>
  </si>
  <si>
    <t>B ekc:isOldNameOf A</t>
  </si>
  <si>
    <r>
      <t>대우중공업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한국기계공업</t>
    </r>
  </si>
  <si>
    <t>구 명칭; 전신(前身)</t>
  </si>
  <si>
    <t>A ekc:isNamesakeOf B</t>
  </si>
  <si>
    <r>
      <t>홍무정운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홍무제</t>
    </r>
  </si>
  <si>
    <t>명확하게 B의 이름을 따온 경우.</t>
  </si>
  <si>
    <t>A ekc:isSteleOf B</t>
  </si>
  <si>
    <r>
      <t>장흥 보림사 보조선사탑비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</si>
  <si>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인물·사건의 기념비</t>
  </si>
  <si>
    <t>A ekc:isStupaOf B</t>
  </si>
  <si>
    <r>
      <t>장흥 보림사 보조선사탑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</si>
  <si>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승탑</t>
  </si>
  <si>
    <t>A ekc:isEnshrinedIn B</t>
  </si>
  <si>
    <r>
      <t>이순신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현충사</t>
    </r>
  </si>
  <si>
    <t>배향</t>
  </si>
  <si>
    <t>A edm:currentLocation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</si>
  <si>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고성 보현사</t>
    </r>
  </si>
  <si>
    <t>현재 소장처</t>
  </si>
  <si>
    <t>A edm:formerLocation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</si>
  <si>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고성 유점사</t>
    </r>
  </si>
  <si>
    <t>과거 소장처</t>
  </si>
  <si>
    <t>A dcterms:provenance B</t>
  </si>
  <si>
    <r>
      <t>왕오천축국전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돈황석굴</t>
    </r>
  </si>
  <si>
    <t>출처; 원 소장처; 발견·발굴 장소</t>
  </si>
  <si>
    <t>A ekc:administrates B</t>
  </si>
  <si>
    <r>
      <t>가례도감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</si>
  <si>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의례·제도에서의 주관행위</t>
  </si>
  <si>
    <t>A ekc:participates B</t>
  </si>
  <si>
    <r>
      <t>백관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아헌례</t>
    </r>
  </si>
  <si>
    <t>의례·제도에 참여</t>
  </si>
  <si>
    <t>A ekc:documents B</t>
  </si>
  <si>
    <t>B ekc:isDocumentedIn A</t>
  </si>
  <si>
    <r>
      <t>영조정순왕후가례도감의궤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</si>
  <si>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A:기록물(예:의궤), B: 기록되는 대상(예:의례).</t>
  </si>
  <si>
    <t>A ekc:performed B</t>
  </si>
  <si>
    <r>
      <t>민족대표 33인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독립선언식</t>
    </r>
  </si>
  <si>
    <t>해당 사건을 시작부터 끝까지 주도.</t>
  </si>
  <si>
    <t>* 그 외에는 edm:isRelatedTo.</t>
  </si>
  <si>
    <t>A ekc:isPerformedAt B</t>
  </si>
  <si>
    <r>
      <t>독립선언식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태화관</t>
    </r>
  </si>
  <si>
    <t>사건 실행 장소</t>
  </si>
  <si>
    <t>A ekc:hasExhibitionAt B</t>
  </si>
  <si>
    <t>일시적 대여로 전시 시행. 소장한 게 아님.</t>
  </si>
  <si>
    <t>A edm:happenedAt B</t>
  </si>
  <si>
    <r>
      <t>명량대첩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명량해협</t>
    </r>
  </si>
  <si>
    <t>사건이 발생한 장소</t>
  </si>
  <si>
    <t>A ekc:depicts B</t>
  </si>
  <si>
    <t>B ekc:isDepictedIn A</t>
  </si>
  <si>
    <r>
      <t>고산구곡도설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고산구곡도</t>
    </r>
  </si>
  <si>
    <t>묘사의 주된 대상</t>
  </si>
  <si>
    <t>A ekc:mentions B</t>
  </si>
  <si>
    <t>B ekc:isMentionedIn A</t>
  </si>
  <si>
    <r>
      <t>언해납약증치방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청심원</t>
    </r>
  </si>
  <si>
    <t>내용 중 명확히 언급</t>
  </si>
  <si>
    <t>A dcterms:references B</t>
  </si>
  <si>
    <t>B dcterms:isReferencedBy A</t>
  </si>
  <si>
    <r>
      <t>고산구곡도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고산구곡가</t>
    </r>
  </si>
  <si>
    <t>실제 내용의 참조</t>
  </si>
  <si>
    <t>A ekc:goesWith B</t>
  </si>
  <si>
    <r>
      <t>외궤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내함</t>
    </r>
  </si>
  <si>
    <t>의식에서 물품 간의 수반 관계</t>
  </si>
  <si>
    <t>A ekc:isUsedIn B</t>
  </si>
  <si>
    <r>
      <t>근배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동뢰</t>
    </r>
  </si>
  <si>
    <t>의례·사건에서의 사용</t>
  </si>
  <si>
    <t>A edm:isDerivativeOf B</t>
  </si>
  <si>
    <r>
      <t>삼강행실도 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삼강행실도</t>
    </r>
  </si>
  <si>
    <t>파생작; 번역물</t>
  </si>
  <si>
    <t>A edm:isSuccessorOf B</t>
  </si>
  <si>
    <r>
      <t>속장경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초조대장경</t>
    </r>
  </si>
  <si>
    <t>속편 작품</t>
  </si>
  <si>
    <t>A edm:isNextInSequence B</t>
  </si>
  <si>
    <r>
      <t>납폐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납채</t>
    </r>
  </si>
  <si>
    <r>
      <t>동일 아이템 속 항목들 간의 인접연속 관계. </t>
    </r>
    <r>
      <rPr>
        <b/>
        <sz val="11"/>
        <color rgb="FF000000"/>
        <rFont val="Arial"/>
        <family val="2"/>
      </rPr>
      <t>B 다음이 A</t>
    </r>
    <r>
      <rPr>
        <sz val="11"/>
        <color rgb="FF000000"/>
        <rFont val="Arial"/>
        <family val="2"/>
      </rPr>
      <t>인 순서임.</t>
    </r>
  </si>
  <si>
    <t>A dcterms:hasPart B</t>
  </si>
  <si>
    <t>B dcterms:isPartOf A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</si>
  <si>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도산십이곡 발문</t>
    </r>
  </si>
  <si>
    <t>전체-부분 관계</t>
  </si>
  <si>
    <t>A foaf:member B</t>
  </si>
  <si>
    <r>
      <t>집현전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정인지</t>
    </r>
  </si>
  <si>
    <t>조직-구성원 관계</t>
  </si>
  <si>
    <t>A owl:sameAs B</t>
  </si>
  <si>
    <r>
      <t>훈민정음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한글</t>
    </r>
  </si>
  <si>
    <t>동일 또는 유사 관계</t>
  </si>
  <si>
    <t>A ekc:isNear B</t>
  </si>
  <si>
    <r>
      <t>금산 칠백의총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금산 칠백의총 기념관</t>
    </r>
  </si>
  <si>
    <t>물리적 인접</t>
  </si>
  <si>
    <t>A ekc:wears B</t>
  </si>
  <si>
    <r>
      <t>궁녀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당의</t>
    </r>
  </si>
  <si>
    <t>궁중복식에서 입는 대상</t>
  </si>
  <si>
    <t>A dcterms:type 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</si>
  <si>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표준영정</t>
    </r>
  </si>
  <si>
    <t>특정 분류체계에 배속 시.</t>
  </si>
  <si>
    <t>* 그 외의 성격/유형은 edm:isRelatedTo.</t>
  </si>
  <si>
    <t>A edm:isRelatedTo B</t>
  </si>
  <si>
    <t>기타 포괄적 연관 관계</t>
  </si>
  <si>
    <t>관계어</t>
  </si>
  <si>
    <t>A</t>
  </si>
  <si>
    <t>B</t>
  </si>
  <si>
    <t>예시</t>
  </si>
  <si>
    <t>문화유산</t>
  </si>
  <si>
    <t>인물</t>
  </si>
  <si>
    <t>장소</t>
  </si>
  <si>
    <r>
      <t>간송미술관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</si>
  <si>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t>단체</t>
  </si>
  <si>
    <t>물품</t>
  </si>
  <si>
    <t>전시자료</t>
  </si>
  <si>
    <t>P/</t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</si>
  <si>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</si>
  <si>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해독자료</t>
  </si>
  <si>
    <r>
      <t>도산십이곡발문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</si>
  <si>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문헌</t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</si>
  <si>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이이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</si>
  <si>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임원준</t>
    </r>
  </si>
  <si>
    <t>개념</t>
  </si>
  <si>
    <r>
      <t>증수무원록대전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서유린</t>
    </r>
  </si>
  <si>
    <r>
      <t>어제계주윤음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교서관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</si>
  <si>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</si>
  <si>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구급방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</si>
  <si>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마경초집언해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이서</t>
    </r>
  </si>
  <si>
    <r>
      <t>고산유고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서정수</t>
    </r>
  </si>
  <si>
    <r>
      <t>월인석보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희방사</t>
    </r>
  </si>
  <si>
    <r>
      <t>동국정운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통문관</t>
    </r>
  </si>
  <si>
    <t>P(안-의,패-의)/</t>
  </si>
  <si>
    <r>
      <t>숙명신한첩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국립청주박물관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</si>
  <si>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조선사료집진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</si>
  <si>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채제공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</si>
  <si>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</si>
  <si>
    <r>
      <t>언해납약증치방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청심원</t>
    </r>
  </si>
  <si>
    <t>P(백-백)/</t>
  </si>
  <si>
    <r>
      <t>언문후생록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구운몽</t>
    </r>
  </si>
  <si>
    <r>
      <t>영가지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</si>
  <si>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고산구곡</t>
    </r>
  </si>
  <si>
    <r>
      <t>고산구곡도설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고산구곡도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</si>
  <si>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고산구곡가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</si>
  <si>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무이구곡도가</t>
    </r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</si>
  <si>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도산십이곡발문</t>
    </r>
  </si>
  <si>
    <r>
      <t>무예신보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무예도보통지</t>
    </r>
  </si>
  <si>
    <t>사건</t>
  </si>
  <si>
    <r>
      <t>임진왜란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</si>
  <si>
    <t>P(창-창)/</t>
  </si>
  <si>
    <r>
      <t>조짐머리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  <r>
      <rPr>
        <sz val="11"/>
        <color rgb="FF000000"/>
        <rFont val="Arial"/>
        <family val="2"/>
      </rPr>
      <t> </t>
    </r>
  </si>
  <si>
    <r>
      <t>직물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은조사</t>
    </r>
  </si>
  <si>
    <r>
      <t>이시명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  <r>
      <rPr>
        <sz val="11"/>
        <color rgb="FF000000"/>
        <rFont val="Arial"/>
        <family val="2"/>
      </rPr>
      <t> </t>
    </r>
  </si>
  <si>
    <t>P(이-장)/</t>
  </si>
  <si>
    <r>
      <t>김주국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김광찬</t>
    </r>
  </si>
  <si>
    <r>
      <t>장흥효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</si>
  <si>
    <r>
      <t>윤이석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  <r>
      <rPr>
        <sz val="11"/>
        <color rgb="FF000000"/>
        <rFont val="Arial"/>
        <family val="2"/>
      </rPr>
      <t> </t>
    </r>
  </si>
  <si>
    <r>
      <t>정종필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정기상</t>
    </r>
  </si>
  <si>
    <t>P(윤-윤)/</t>
  </si>
  <si>
    <r>
      <t>유명현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유명천</t>
    </r>
    <r>
      <rPr>
        <sz val="11"/>
        <color rgb="FF000000"/>
        <rFont val="Arial"/>
        <family val="2"/>
      </rPr>
      <t> </t>
    </r>
  </si>
  <si>
    <r>
      <t>홍봉한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홍인한</t>
    </r>
  </si>
  <si>
    <t>P(조-효)/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</si>
  <si>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김주국</t>
    </r>
  </si>
  <si>
    <r>
      <t>이황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김성일</t>
    </r>
    <r>
      <rPr>
        <sz val="11"/>
        <color rgb="FF000000"/>
        <rFont val="Arial"/>
        <family val="2"/>
      </rPr>
      <t> </t>
    </r>
  </si>
  <si>
    <t>P(이-김)/</t>
  </si>
  <si>
    <r>
      <t>일복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</si>
  <si>
    <r>
      <t>집현전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정인지</t>
    </r>
  </si>
  <si>
    <r>
      <t>신숙주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  <r>
      <rPr>
        <sz val="11"/>
        <color rgb="FF000000"/>
        <rFont val="Arial"/>
        <family val="2"/>
      </rPr>
      <t> </t>
    </r>
  </si>
  <si>
    <t>P(신-성)/</t>
  </si>
  <si>
    <r>
      <t>훈민정음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한글</t>
    </r>
  </si>
  <si>
    <r>
      <t>수능엄경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대불정수능엄경</t>
    </r>
  </si>
  <si>
    <r>
      <t>간송문고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</si>
  <si>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r>
      <t>홍무정운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홍무제</t>
    </r>
  </si>
  <si>
    <r>
      <t>조병현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기해사옥</t>
    </r>
    <r>
      <rPr>
        <sz val="11"/>
        <color rgb="FF000000"/>
        <rFont val="Arial"/>
        <family val="2"/>
      </rPr>
      <t> </t>
    </r>
  </si>
  <si>
    <r>
      <t>대방광원각수다라요의경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불타다라</t>
    </r>
  </si>
  <si>
    <r>
      <t>태교신기언해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유희</t>
    </r>
    <r>
      <rPr>
        <sz val="11"/>
        <color rgb="FF000000"/>
        <rFont val="Arial"/>
        <family val="2"/>
      </rPr>
      <t> </t>
    </r>
  </si>
  <si>
    <t>P(태-유)/</t>
  </si>
  <si>
    <r>
      <t>용비어천가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</si>
  <si>
    <r>
      <t>정조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화성행궁</t>
    </r>
  </si>
  <si>
    <r>
      <t>사성통고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홍무정운역훈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</si>
  <si>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의방유취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</si>
  <si>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기호학파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</si>
  <si>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임진왜란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</si>
  <si>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창진집</t>
    </r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</si>
  <si>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  <r>
      <rPr>
        <sz val="11"/>
        <color rgb="FF000000"/>
        <rFont val="Arial"/>
        <family val="2"/>
      </rPr>
      <t> </t>
    </r>
  </si>
  <si>
    <r>
      <t>명성황후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을미사변</t>
    </r>
  </si>
  <si>
    <t>P(김-진)/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</si>
  <si>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  <r>
      <rPr>
        <sz val="11"/>
        <color rgb="FF000000"/>
        <rFont val="Arial"/>
        <family val="2"/>
      </rPr>
      <t> </t>
    </r>
  </si>
  <si>
    <t>건립되었다</t>
    <phoneticPr fontId="2" type="noConversion"/>
  </si>
  <si>
    <t>설립되었다</t>
    <phoneticPr fontId="2" type="noConversion"/>
  </si>
  <si>
    <t>이건되었다</t>
    <phoneticPr fontId="2" type="noConversion"/>
  </si>
  <si>
    <t>이건되었다</t>
    <phoneticPr fontId="2" type="noConversion"/>
  </si>
  <si>
    <t>제작되었다</t>
    <phoneticPr fontId="2" type="noConversion"/>
  </si>
  <si>
    <t>제작되었다</t>
    <phoneticPr fontId="2" type="noConversion"/>
  </si>
  <si>
    <t>제작되었다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</si>
  <si>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</si>
  <si>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</si>
  <si>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</si>
  <si>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</si>
  <si>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지어졌다</t>
    <phoneticPr fontId="2" type="noConversion"/>
  </si>
  <si>
    <t>창시되었다</t>
    <phoneticPr fontId="2" type="noConversion"/>
  </si>
  <si>
    <t>필사되었다</t>
    <phoneticPr fontId="2" type="noConversion"/>
  </si>
  <si>
    <t>필사되었다</t>
    <phoneticPr fontId="2" type="noConversion"/>
  </si>
  <si>
    <t>간행되었다</t>
    <phoneticPr fontId="2" type="noConversion"/>
  </si>
  <si>
    <t>간행되었다</t>
    <phoneticPr fontId="2" type="noConversion"/>
  </si>
  <si>
    <t>간행되었다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</si>
  <si>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</si>
  <si>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</si>
  <si>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</si>
  <si>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</si>
  <si>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영인되었다</t>
    <phoneticPr fontId="2" type="noConversion"/>
  </si>
  <si>
    <t>영인되었다</t>
    <phoneticPr fontId="2" type="noConversion"/>
  </si>
  <si>
    <t>기탁되었다</t>
    <phoneticPr fontId="2" type="noConversion"/>
  </si>
  <si>
    <t>기증되었다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</si>
  <si>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</si>
  <si>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</si>
  <si>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</si>
  <si>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</si>
  <si>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위치한다</t>
    <phoneticPr fontId="2" type="noConversion"/>
  </si>
  <si>
    <t>있었다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</si>
  <si>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</si>
  <si>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</si>
  <si>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</si>
  <si>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</si>
  <si>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</si>
  <si>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</si>
  <si>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</si>
  <si>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</si>
  <si>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</si>
  <si>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담아냈다</t>
    <phoneticPr fontId="2" type="noConversion"/>
  </si>
  <si>
    <t>담아냈다</t>
    <phoneticPr fontId="2" type="noConversion"/>
  </si>
  <si>
    <t>담아냈다</t>
    <phoneticPr fontId="2" type="noConversion"/>
  </si>
  <si>
    <t>본떳다</t>
    <phoneticPr fontId="2" type="noConversion"/>
  </si>
  <si>
    <t>본떳다</t>
    <phoneticPr fontId="2" type="noConversion"/>
  </si>
  <si>
    <t>차운되었다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</si>
  <si>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</si>
  <si>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</si>
  <si>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</si>
  <si>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</si>
  <si>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해당한다</t>
    <phoneticPr fontId="2" type="noConversion"/>
  </si>
  <si>
    <t>해당한다</t>
    <phoneticPr fontId="2" type="noConversion"/>
  </si>
  <si>
    <t>남편이다</t>
    <phoneticPr fontId="2" type="noConversion"/>
  </si>
  <si>
    <t>남편이다</t>
    <phoneticPr fontId="2" type="noConversion"/>
  </si>
  <si>
    <t>출처가</t>
    <phoneticPr fontId="2" type="noConversion"/>
  </si>
  <si>
    <t>출처가</t>
    <phoneticPr fontId="2" type="noConversion"/>
  </si>
  <si>
    <t>저작권은</t>
    <phoneticPr fontId="2" type="noConversion"/>
  </si>
  <si>
    <t>언급되었다</t>
    <phoneticPr fontId="2" type="noConversion"/>
  </si>
  <si>
    <t>언급되었다</t>
    <phoneticPr fontId="2" type="noConversion"/>
  </si>
  <si>
    <t>묘사되었다</t>
    <phoneticPr fontId="2" type="noConversion"/>
  </si>
  <si>
    <t>담겨있다</t>
    <phoneticPr fontId="2" type="noConversion"/>
  </si>
  <si>
    <t>본보기이다</t>
    <phoneticPr fontId="2" type="noConversion"/>
  </si>
  <si>
    <t>포함된다</t>
    <phoneticPr fontId="2" type="noConversion"/>
  </si>
  <si>
    <t>포함된다</t>
    <phoneticPr fontId="2" type="noConversion"/>
  </si>
  <si>
    <t>아내이다</t>
    <phoneticPr fontId="2" type="noConversion"/>
  </si>
  <si>
    <t>아내이다</t>
    <phoneticPr fontId="2" type="noConversion"/>
  </si>
  <si>
    <t>양자</t>
    <phoneticPr fontId="2" type="noConversion"/>
  </si>
  <si>
    <t>양자</t>
    <phoneticPr fontId="2" type="noConversion"/>
  </si>
  <si>
    <t>선조이다</t>
    <phoneticPr fontId="2" type="noConversion"/>
  </si>
  <si>
    <t>후손이다</t>
    <phoneticPr fontId="2" type="noConversion"/>
  </si>
  <si>
    <t>스승이다</t>
    <phoneticPr fontId="2" type="noConversion"/>
  </si>
  <si>
    <t>제자이다</t>
    <phoneticPr fontId="2" type="noConversion"/>
  </si>
  <si>
    <t>스승이다</t>
    <phoneticPr fontId="2" type="noConversion"/>
  </si>
  <si>
    <t>노비이다</t>
    <phoneticPr fontId="2" type="noConversion"/>
  </si>
  <si>
    <t>주인이다</t>
    <phoneticPr fontId="2" type="noConversion"/>
  </si>
  <si>
    <t>교유하였다</t>
    <phoneticPr fontId="2" type="noConversion"/>
  </si>
  <si>
    <t>교유하였다</t>
    <phoneticPr fontId="2" type="noConversion"/>
  </si>
  <si>
    <t>유사하다</t>
    <phoneticPr fontId="2" type="noConversion"/>
  </si>
  <si>
    <t>유사하다</t>
    <phoneticPr fontId="2" type="noConversion"/>
  </si>
  <si>
    <t>명령하엿다</t>
    <phoneticPr fontId="2" type="noConversion"/>
  </si>
  <si>
    <t>주도하였다</t>
    <phoneticPr fontId="2" type="noConversion"/>
  </si>
  <si>
    <t>참여하였다</t>
    <phoneticPr fontId="2" type="noConversion"/>
  </si>
  <si>
    <t>주관하였다</t>
    <phoneticPr fontId="2" type="noConversion"/>
  </si>
  <si>
    <t>변역되었다</t>
    <phoneticPr fontId="2" type="noConversion"/>
  </si>
  <si>
    <t>한역되었다</t>
    <phoneticPr fontId="2" type="noConversion"/>
  </si>
  <si>
    <t>언해되었다</t>
    <phoneticPr fontId="2" type="noConversion"/>
  </si>
  <si>
    <t>언해되었다</t>
    <phoneticPr fontId="2" type="noConversion"/>
  </si>
  <si>
    <t>주석되었다</t>
    <phoneticPr fontId="2" type="noConversion"/>
  </si>
  <si>
    <t>번역본이다</t>
    <phoneticPr fontId="2" type="noConversion"/>
  </si>
  <si>
    <t>한역본이다</t>
    <phoneticPr fontId="2" type="noConversion"/>
  </si>
  <si>
    <t>언해본이다</t>
    <phoneticPr fontId="2" type="noConversion"/>
  </si>
  <si>
    <t>주석본이다</t>
    <phoneticPr fontId="2" type="noConversion"/>
  </si>
  <si>
    <t>방문하였다</t>
    <phoneticPr fontId="2" type="noConversion"/>
  </si>
  <si>
    <t>방문지이다</t>
    <phoneticPr fontId="2" type="noConversion"/>
  </si>
  <si>
    <t>관계어 국제언어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</si>
  <si>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</si>
  <si>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)</t>
    </r>
    <phoneticPr fontId="2" type="noConversion"/>
  </si>
  <si>
    <t>관계어 키워드</t>
    <phoneticPr fontId="2" type="noConversion"/>
  </si>
  <si>
    <t>관계어 순/역/미들 판별(0,1,2,3)</t>
    <phoneticPr fontId="2" type="noConversion"/>
  </si>
  <si>
    <t>A는B에의해이건되었다</t>
  </si>
  <si>
    <t>관계어키워드(순접)</t>
  </si>
  <si>
    <t>관계어키워드(역접)</t>
  </si>
  <si>
    <t>관계어키워드(미들순접)</t>
  </si>
  <si>
    <t>관계어키워드(미들역접)</t>
  </si>
  <si>
    <t>Protege/비고</t>
  </si>
  <si>
    <t>A는B에의해건립되었다</t>
  </si>
  <si>
    <t>의성김씨학봉종택-김시추</t>
  </si>
  <si>
    <t>A는B에의해설립되었다</t>
  </si>
  <si>
    <t>장용영-조선정조</t>
  </si>
  <si>
    <t>의성김씨학봉종택-김종수 </t>
  </si>
  <si>
    <t>A는B에의해제작되었다</t>
  </si>
  <si>
    <t>광화문광장세종대왕동상-김영원 </t>
  </si>
  <si>
    <t>여의도공원세종대왕동상-옥동환</t>
  </si>
  <si>
    <t>세종대왕표준영정-김기창</t>
  </si>
  <si>
    <t>A는B에의해저술되었다</t>
  </si>
  <si>
    <t>신숙주-훈민정음해례본</t>
  </si>
  <si>
    <t>허준-언해두창집요발문(해독)</t>
  </si>
  <si>
    <t>A는B에의해지어졌다</t>
  </si>
  <si>
    <t>계주문-조선영조</t>
  </si>
  <si>
    <t>A는B에의해창시되었다</t>
  </si>
  <si>
    <t>훈민정음-조선세종</t>
  </si>
  <si>
    <t>A는B에의해필사되었다</t>
  </si>
  <si>
    <t>한산이씨고행록-권태임</t>
  </si>
  <si>
    <t>A는B에의해간행되었다</t>
  </si>
  <si>
    <t>A는B에의해중간되었다</t>
  </si>
  <si>
    <t>A는B에의해영인되었다</t>
  </si>
  <si>
    <t>동국정운-건국대학교출판부</t>
  </si>
  <si>
    <t>건국대학교박물관소장본『동국정운』</t>
  </si>
  <si>
    <t>간송미술관소장본『동국정운』</t>
  </si>
  <si>
    <t>A는B에기탁되었다</t>
  </si>
  <si>
    <t>월인천강지곡-한국학중앙연구원장서각 </t>
  </si>
  <si>
    <t>순명효황후한글편지-한국학중앙연구원장서각]</t>
  </si>
  <si>
    <t>A는B에기증되었다</t>
  </si>
  <si>
    <t>A는B에게소장되었다</t>
  </si>
  <si>
    <t>임산주의서-미키사카에 </t>
  </si>
  <si>
    <t>혜경궁읍혈록-신광유</t>
  </si>
  <si>
    <t>A는B에소장되었다</t>
  </si>
  <si>
    <t>학봉행장언해-의성김씨학봉종택</t>
  </si>
  <si>
    <t>학봉안경-의성김씨학봉종택 </t>
  </si>
  <si>
    <t>학봉패도-의성김씨학봉종택</t>
  </si>
  <si>
    <t>혜경궁읍혈록-국립중앙도서관</t>
  </si>
  <si>
    <t>동국정운-건국대학교박물관 </t>
  </si>
  <si>
    <t>P(건-동)/ 현재소장처</t>
  </si>
  <si>
    <t>정조가큰외숙모여흥민씨에게보낸한글편지-국립한글박물관</t>
  </si>
  <si>
    <t>A는B에위치한다</t>
  </si>
  <si>
    <t>A는B에있었다</t>
  </si>
  <si>
    <t>동국정운-건국대학교도서관</t>
  </si>
  <si>
    <t>P/ 과거소장처</t>
  </si>
  <si>
    <t>A는출처가B이다</t>
  </si>
  <si>
    <t>A의저작권은B에있다</t>
  </si>
  <si>
    <t>세종대왕표준영정-운보문화재단</t>
  </si>
  <si>
    <t>A는B를언급하였다/B는A에언급되었다</t>
  </si>
  <si>
    <t>풍산류씨세계-유성룡 </t>
  </si>
  <si>
    <t>백동화무효에관한고시-백동화 </t>
  </si>
  <si>
    <t>A는B를묘사하였다/B는A에묘사되었다</t>
  </si>
  <si>
    <t>훈민정음해례본-훈민정음</t>
  </si>
  <si>
    <t>세종대왕표준영정-조선세종</t>
  </si>
  <si>
    <t>A는B를담아냈다/B는A에담겨있다</t>
  </si>
  <si>
    <t>만원권지폐-세종대왕표준영정</t>
  </si>
  <si>
    <t>A는B를본떴다/B는A의본보기이다</t>
  </si>
  <si>
    <t>A는B에서차운되었다/B는A로차운되었다</t>
  </si>
  <si>
    <t>A는B를포함한다/B는A에포함된다</t>
  </si>
  <si>
    <t>숙명신한첩-현종이숙명공주에게보낸한글편지</t>
  </si>
  <si>
    <t>A는B가있는곳이다/B는A에위치한다</t>
  </si>
  <si>
    <t>창덕궁-창덕궁낙선재 </t>
  </si>
  <si>
    <t>경복궁-경복궁근정전</t>
  </si>
  <si>
    <t>A는B에해당한다</t>
  </si>
  <si>
    <t>세종대왕표준영정-표준영정</t>
  </si>
  <si>
    <t>A는B의남편이다/B는A의아내이다</t>
  </si>
  <si>
    <t>사도세자-혜경궁홍씨</t>
  </si>
  <si>
    <t>A는아들B를두었다/B는아버지A가있다</t>
  </si>
  <si>
    <t>A는아들B를두었다/B는어머니A가있다</t>
  </si>
  <si>
    <t>혜경궁홍씨-조선정조</t>
  </si>
  <si>
    <t>A는딸B를두었다/B는아버지A가있다</t>
  </si>
  <si>
    <t>A는딸B를두었다/B는어머니A가있다</t>
  </si>
  <si>
    <t>A는양자B를두었다</t>
  </si>
  <si>
    <t>A는형제B가있다</t>
  </si>
  <si>
    <t>조선세종-효령대군 </t>
  </si>
  <si>
    <t>A는여형제B가있다</t>
  </si>
  <si>
    <t>A는B의선조이다/B는A의후손이다</t>
  </si>
  <si>
    <t>A는B의스승이다/B는A의제자이다</t>
  </si>
  <si>
    <t>조선순종-김상덕</t>
  </si>
  <si>
    <t>A는B의노비이다/B는A의주인이다</t>
  </si>
  <si>
    <t>A는B를구성원으로갖는다</t>
  </si>
  <si>
    <t>A는B와교유하였다/B는A와교유하였다</t>
  </si>
  <si>
    <t>조선세조-신미</t>
  </si>
  <si>
    <t>A는B와유사하다/B는A와유사하다</t>
  </si>
  <si>
    <t>이름을땃다</t>
  </si>
  <si>
    <t>A는B에서이름을땄다</t>
  </si>
  <si>
    <t>의성김씨학봉종택-김성일</t>
  </si>
  <si>
    <t>A는B를명령하였다</t>
  </si>
  <si>
    <t>홍무제-홍무정운편찬 </t>
  </si>
  <si>
    <t>영조-어제계주윤음반포</t>
  </si>
  <si>
    <t>A는B를주도하였다</t>
  </si>
  <si>
    <t>세조-월인석보편찬</t>
  </si>
  <si>
    <t>A는B에참여하였다</t>
  </si>
  <si>
    <t>악소봉-홍무정운편찬 </t>
  </si>
  <si>
    <t>혜경궁홍씨-혜경궁홍씨회갑연</t>
  </si>
  <si>
    <t>A는B를주관하였다</t>
  </si>
  <si>
    <t>집현전-훈민정음해례본편찬</t>
  </si>
  <si>
    <t>A는B에의해번역되었다</t>
  </si>
  <si>
    <t>A는B에의해한역되었다</t>
  </si>
  <si>
    <t>A는B에의해언해되었다</t>
  </si>
  <si>
    <t>대방광원각수다라요의경언해-종밀</t>
  </si>
  <si>
    <t>A는B에의해주석되었다</t>
  </si>
  <si>
    <t>A는B의번역본이다</t>
  </si>
  <si>
    <t>A는B의한역본이다</t>
  </si>
  <si>
    <t>A는B의언해본이다</t>
  </si>
  <si>
    <t>삼강행실도언해-삼강행실도</t>
  </si>
  <si>
    <t>A는B의주석본이다</t>
  </si>
  <si>
    <t>A는B를방문하였다/B는A의방문지이다</t>
  </si>
  <si>
    <t>관련이있다</t>
  </si>
  <si>
    <t>A는B와관련이있다/B는A와관련이있다</t>
  </si>
  <si>
    <t>파스파문자-훈민정음</t>
  </si>
  <si>
    <t>정조가큰외숙모여흥민씨에게보낸한글편지-내탕고</t>
  </si>
  <si>
    <t>훈민정음해례본-훈민정음해례본편찬</t>
  </si>
  <si>
    <t>삼강행실도-어우동사건</t>
  </si>
  <si>
    <t>김상덕-순명효황후한글편지 </t>
  </si>
  <si>
    <t>안태성-세종대왕표준영정</t>
  </si>
  <si>
    <t>김흥락-의성김씨학봉종택 </t>
  </si>
  <si>
    <t>유빈박씨-양주배봉산</t>
  </si>
  <si>
    <t>안동장씨-금계마을</t>
  </si>
  <si>
    <t>부안실상사-월인천강지곡 </t>
  </si>
  <si>
    <t>세종대왕유적관리소-세종대왕표준영정</t>
  </si>
  <si>
    <t>세종대왕기념사업회-세종대왕표준영정</t>
  </si>
  <si>
    <t>순접셀</t>
    <phoneticPr fontId="2" type="noConversion"/>
  </si>
  <si>
    <t>역접셀</t>
    <phoneticPr fontId="2" type="noConversion"/>
  </si>
  <si>
    <t>미들순접셀</t>
    <phoneticPr fontId="2" type="noConversion"/>
  </si>
  <si>
    <t>미들역접셀</t>
    <phoneticPr fontId="2" type="noConversion"/>
  </si>
  <si>
    <t>판별식</t>
    <phoneticPr fontId="2" type="noConversion"/>
  </si>
  <si>
    <t xml:space="preserve">관계어 순/역/미들 판별 값= 0, 1, 2, 3, </t>
    <phoneticPr fontId="2" type="noConversion"/>
  </si>
  <si>
    <r>
      <t> </t>
    </r>
    <r>
      <rPr>
        <b/>
        <sz val="11"/>
        <color rgb="FF000000"/>
        <rFont val="Arial"/>
        <family val="2"/>
      </rPr>
      <t>ekc:founder</t>
    </r>
    <r>
      <rPr>
        <sz val="11"/>
        <color rgb="FF000000"/>
        <rFont val="Arial"/>
        <family val="2"/>
      </rPr>
      <t> </t>
    </r>
    <phoneticPr fontId="2" type="noConversion"/>
  </si>
  <si>
    <t>ekc:founder</t>
    <phoneticPr fontId="2" type="noConversion"/>
  </si>
  <si>
    <t>ekc:renovator</t>
    <phoneticPr fontId="2" type="noConversion"/>
  </si>
  <si>
    <t>ekc:renovator</t>
    <phoneticPr fontId="2" type="noConversion"/>
  </si>
  <si>
    <t>ekc:renovator </t>
  </si>
  <si>
    <t> dcterms:creator </t>
  </si>
  <si>
    <t> dcterms:publisher </t>
  </si>
  <si>
    <t> edm:currentLocation </t>
  </si>
  <si>
    <t> ekc:formerLocation </t>
  </si>
  <si>
    <t> dcterms:provenance </t>
  </si>
  <si>
    <t> dcterms:rightsHolder </t>
  </si>
  <si>
    <t> ekc:mentions </t>
  </si>
  <si>
    <t> ekc:isMentionedIn </t>
  </si>
  <si>
    <t> ekc:depicts </t>
  </si>
  <si>
    <t> ekc:isDepictedIn </t>
  </si>
  <si>
    <t> dcterms:references </t>
  </si>
  <si>
    <t> dcterms:isReferencedy </t>
  </si>
  <si>
    <t> dcterms:hasPart </t>
  </si>
  <si>
    <t> dcterms:isPartOf </t>
  </si>
  <si>
    <t> dcterms:type </t>
  </si>
  <si>
    <t> ekc:hasWife </t>
  </si>
  <si>
    <t> ekc:hasHusband </t>
  </si>
  <si>
    <t> ekc:hasSon </t>
  </si>
  <si>
    <t> ekc:hasFather </t>
  </si>
  <si>
    <t> ekc:hasMother </t>
  </si>
  <si>
    <t> ekc:hasDaughter </t>
  </si>
  <si>
    <t> ekc:hasdoptedHeir </t>
  </si>
  <si>
    <t> ekc:hasSister </t>
  </si>
  <si>
    <t> ekc:hasDescendant </t>
  </si>
  <si>
    <t> ekc:hasncestor </t>
  </si>
  <si>
    <t> ekc:hasDisciple </t>
  </si>
  <si>
    <t> ekc:hasMaster </t>
  </si>
  <si>
    <t> ekc:hasOwner </t>
  </si>
  <si>
    <t> ekc:isOwnerOf </t>
  </si>
  <si>
    <t> foaf:knows </t>
  </si>
  <si>
    <t> owl:sames </t>
  </si>
  <si>
    <t> ekc:isNamesakeOf </t>
  </si>
  <si>
    <t> edm:isRelatedTo </t>
  </si>
  <si>
    <t> ekc:translator </t>
  </si>
  <si>
    <t> ekc:annotator </t>
  </si>
  <si>
    <t> edm:isDerivativeOf </t>
  </si>
  <si>
    <t>`</t>
    <phoneticPr fontId="2" type="noConversion"/>
  </si>
  <si>
    <t>|}</t>
    <phoneticPr fontId="2" type="noConversion"/>
  </si>
  <si>
    <t>|-</t>
    <phoneticPr fontId="2" type="noConversion"/>
  </si>
  <si>
    <t>!style="width:20%px"|시간정보!!style="width:80%px"|내용</t>
    <phoneticPr fontId="2" type="noConversion"/>
  </si>
  <si>
    <t>{|class="wikitable" style="background:white; width:100%;</t>
    <phoneticPr fontId="2" type="noConversion"/>
  </si>
  <si>
    <t>태이블 조합</t>
    <phoneticPr fontId="2" type="noConversion"/>
  </si>
  <si>
    <t>키워드</t>
    <phoneticPr fontId="2" type="noConversion"/>
  </si>
  <si>
    <t>내용</t>
    <phoneticPr fontId="2" type="noConversion"/>
  </si>
  <si>
    <t>시간정보</t>
    <phoneticPr fontId="2" type="noConversion"/>
  </si>
  <si>
    <t>I</t>
    <phoneticPr fontId="2" type="noConversion"/>
  </si>
  <si>
    <t>클래스</t>
    <phoneticPr fontId="2" type="noConversion"/>
  </si>
  <si>
    <t>미디어 파일명 주소</t>
    <phoneticPr fontId="2" type="noConversion"/>
  </si>
  <si>
    <t>이름</t>
    <phoneticPr fontId="2" type="noConversion"/>
  </si>
  <si>
    <t>h3</t>
    <phoneticPr fontId="2" type="noConversion"/>
  </si>
  <si>
    <t>한국 기록유산의 디지털 스토리텔링 자원 개발</t>
    <phoneticPr fontId="2" type="noConversion"/>
  </si>
  <si>
    <t>네트워크 조합 파일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</si>
  <si>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(A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B)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</si>
  <si>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(A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B)</t>
    </r>
    <phoneticPr fontId="2" type="noConversion"/>
  </si>
  <si>
    <t>A관계어 국제언어B</t>
    <phoneticPr fontId="2" type="noConversion"/>
  </si>
  <si>
    <t>아버지이다</t>
    <phoneticPr fontId="2" type="noConversion"/>
  </si>
  <si>
    <t>아들이다</t>
    <phoneticPr fontId="2" type="noConversion"/>
  </si>
  <si>
    <t>어머니이다</t>
    <phoneticPr fontId="2" type="noConversion"/>
  </si>
  <si>
    <t>아들이다</t>
    <phoneticPr fontId="2" type="noConversion"/>
  </si>
  <si>
    <t>아버지이다</t>
    <phoneticPr fontId="2" type="noConversion"/>
  </si>
  <si>
    <t>딸이다</t>
    <phoneticPr fontId="2" type="noConversion"/>
  </si>
  <si>
    <t>어머니이다</t>
    <phoneticPr fontId="2" type="noConversion"/>
  </si>
  <si>
    <t> ekc:hasBrother </t>
    <phoneticPr fontId="2" type="noConversion"/>
  </si>
  <si>
    <t>형제이다</t>
    <phoneticPr fontId="2" type="noConversion"/>
  </si>
  <si>
    <t>자매이다</t>
    <phoneticPr fontId="2" type="noConversion"/>
  </si>
  <si>
    <t>|}</t>
    <phoneticPr fontId="2" type="noConversion"/>
  </si>
  <si>
    <t>!style="width:5%px"|위도!!style="width:5%px"|경도!!style="width:90%px"|내용</t>
    <phoneticPr fontId="2" type="noConversion"/>
  </si>
  <si>
    <t xml:space="preserve">{|class="wikitable" style="background:white; width:100%; </t>
    <phoneticPr fontId="2" type="noConversion"/>
  </si>
  <si>
    <t>태이블 조합</t>
    <phoneticPr fontId="2" type="noConversion"/>
  </si>
  <si>
    <t>내용</t>
    <phoneticPr fontId="2" type="noConversion"/>
  </si>
  <si>
    <t>경도</t>
    <phoneticPr fontId="2" type="noConversion"/>
  </si>
  <si>
    <t>위도</t>
    <phoneticPr fontId="2" type="noConversion"/>
  </si>
  <si>
    <t xml:space="preserve">클래스목록 </t>
    <phoneticPr fontId="2" type="noConversion"/>
  </si>
  <si>
    <t>관계목록</t>
    <phoneticPr fontId="2" type="noConversion"/>
  </si>
  <si>
    <t>blue</t>
    <phoneticPr fontId="2" type="noConversion"/>
  </si>
  <si>
    <t>black</t>
    <phoneticPr fontId="2" type="noConversion"/>
  </si>
  <si>
    <t>rect</t>
    <phoneticPr fontId="2" type="noConversion"/>
  </si>
  <si>
    <t xml:space="preserve">논문 및 서지사항 </t>
    <phoneticPr fontId="2" type="noConversion"/>
  </si>
  <si>
    <t>저자</t>
    <phoneticPr fontId="2" type="noConversion"/>
  </si>
  <si>
    <t>논문</t>
    <phoneticPr fontId="2" type="noConversion"/>
  </si>
  <si>
    <t>발행서</t>
    <phoneticPr fontId="2" type="noConversion"/>
  </si>
  <si>
    <t>책번호</t>
    <phoneticPr fontId="2" type="noConversion"/>
  </si>
  <si>
    <t>시간</t>
    <phoneticPr fontId="2" type="noConversion"/>
  </si>
  <si>
    <t>페이지</t>
    <phoneticPr fontId="2" type="noConversion"/>
  </si>
  <si>
    <t>참고문헌 조합(논문 및 서지사항)</t>
    <phoneticPr fontId="2" type="noConversion"/>
  </si>
  <si>
    <t>웹사이트</t>
    <phoneticPr fontId="2" type="noConversion"/>
  </si>
  <si>
    <t>링크</t>
    <phoneticPr fontId="2" type="noConversion"/>
  </si>
  <si>
    <t>기사제목</t>
    <phoneticPr fontId="2" type="noConversion"/>
  </si>
  <si>
    <t>기사테크</t>
    <phoneticPr fontId="2" type="noConversion"/>
  </si>
  <si>
    <t>웹사이트 기관명</t>
    <phoneticPr fontId="2" type="noConversion"/>
  </si>
  <si>
    <t>기사엔드테크</t>
    <phoneticPr fontId="2" type="noConversion"/>
  </si>
  <si>
    <t>웹사이트 발행처</t>
    <phoneticPr fontId="2" type="noConversion"/>
  </si>
  <si>
    <t>웹사이트 출처 조합</t>
    <phoneticPr fontId="2" type="noConversion"/>
  </si>
  <si>
    <t>, &lt;html&gt;&lt;online style="color:purple"&gt;</t>
    <phoneticPr fontId="2" type="noConversion"/>
  </si>
  <si>
    <t>&lt;sup&gt;online&lt;/sup&gt;&lt;/online&gt;&lt;/html&gt;,</t>
    <phoneticPr fontId="2" type="noConversion"/>
  </si>
  <si>
    <t>신문 잡지</t>
    <phoneticPr fontId="2" type="noConversion"/>
  </si>
  <si>
    <t xml:space="preserve">필자, </t>
    <phoneticPr fontId="2" type="noConversion"/>
  </si>
  <si>
    <t>"기사명&amp;링크"</t>
    <phoneticPr fontId="2" type="noConversion"/>
  </si>
  <si>
    <t>『신문(잡지)명』</t>
    <phoneticPr fontId="2" type="noConversion"/>
  </si>
  <si>
    <t>작성일: 0000년 00월 00일.</t>
    <phoneticPr fontId="2" type="noConversion"/>
  </si>
  <si>
    <t>조합</t>
    <phoneticPr fontId="2" type="noConversion"/>
  </si>
  <si>
    <t>"</t>
    <phoneticPr fontId="2" type="noConversion"/>
  </si>
  <si>
    <t>블로그, 포럼</t>
    <phoneticPr fontId="2" type="noConversion"/>
  </si>
  <si>
    <t>필자</t>
    <phoneticPr fontId="2" type="noConversion"/>
  </si>
  <si>
    <t>"포스트이름"</t>
    <phoneticPr fontId="2" type="noConversion"/>
  </si>
  <si>
    <t xml:space="preserve"> 『사이트 이름』</t>
    <phoneticPr fontId="2" type="noConversion"/>
  </si>
  <si>
    <t>작성일: 0000년 00월 00일.</t>
    <phoneticPr fontId="2" type="noConversion"/>
  </si>
  <si>
    <t>"</t>
    <phoneticPr fontId="2" type="noConversion"/>
  </si>
  <si>
    <t>단행본</t>
    <phoneticPr fontId="2" type="noConversion"/>
  </si>
  <si>
    <t>저자</t>
    <phoneticPr fontId="2" type="noConversion"/>
  </si>
  <si>
    <t>출판사</t>
    <phoneticPr fontId="2" type="noConversion"/>
  </si>
  <si>
    <t>시간</t>
    <phoneticPr fontId="2" type="noConversion"/>
  </si>
  <si>
    <t>참고문헌 조합(단행본)</t>
    <phoneticPr fontId="2" type="noConversion"/>
  </si>
  <si>
    <t>사료웹 기사</t>
    <phoneticPr fontId="2" type="noConversion"/>
  </si>
  <si>
    <t>기사링크</t>
    <phoneticPr fontId="2" type="noConversion"/>
  </si>
  <si>
    <t>기사제목</t>
    <phoneticPr fontId="2" type="noConversion"/>
  </si>
  <si>
    <t>기사메타</t>
    <phoneticPr fontId="2" type="noConversion"/>
  </si>
  <si>
    <t>코드1</t>
    <phoneticPr fontId="2" type="noConversion"/>
  </si>
  <si>
    <t>웹 기관명</t>
    <phoneticPr fontId="2" type="noConversion"/>
  </si>
  <si>
    <t>코드2</t>
    <phoneticPr fontId="2" type="noConversion"/>
  </si>
  <si>
    <t>주체기관</t>
    <phoneticPr fontId="2" type="noConversion"/>
  </si>
  <si>
    <t>종합입력</t>
    <phoneticPr fontId="2" type="noConversion"/>
  </si>
  <si>
    <t>&lt;html&gt;&lt;online style="color:purple"&gt;</t>
    <phoneticPr fontId="2" type="noConversion"/>
  </si>
  <si>
    <t>&lt;sup&gt;online&lt;/sup&gt;&lt;/online&gt;&lt;/html&gt;</t>
    <phoneticPr fontId="2" type="noConversion"/>
  </si>
  <si>
    <t>책이름</t>
    <phoneticPr fontId="2" type="noConversion"/>
  </si>
  <si>
    <t>저작년도</t>
    <phoneticPr fontId="2" type="noConversion"/>
  </si>
  <si>
    <t>조합식</t>
    <phoneticPr fontId="2" type="noConversion"/>
  </si>
  <si>
    <t>참고문헌 조합(논문 및 서지사항)</t>
    <phoneticPr fontId="2" type="noConversion"/>
  </si>
  <si>
    <t>참고문헌 조합(단행본)</t>
    <phoneticPr fontId="2" type="noConversion"/>
  </si>
  <si>
    <t>사료웹자원</t>
    <phoneticPr fontId="2" type="noConversion"/>
  </si>
  <si>
    <t>전시자료</t>
    <phoneticPr fontId="2" type="noConversion"/>
  </si>
  <si>
    <t>노드이름</t>
    <phoneticPr fontId="2" type="noConversion"/>
  </si>
  <si>
    <t>김육</t>
  </si>
  <si>
    <t>김육</t>
    <phoneticPr fontId="2" type="noConversion"/>
  </si>
  <si>
    <t>김석주</t>
  </si>
  <si>
    <t>김석주</t>
    <phoneticPr fontId="2" type="noConversion"/>
  </si>
  <si>
    <t>인물</t>
    <phoneticPr fontId="2" type="noConversion"/>
  </si>
  <si>
    <t>단체</t>
    <phoneticPr fontId="2" type="noConversion"/>
  </si>
  <si>
    <t>김좌명</t>
  </si>
  <si>
    <t>김좌명</t>
    <phoneticPr fontId="2" type="noConversion"/>
  </si>
  <si>
    <t>인물</t>
    <phoneticPr fontId="2" type="noConversion"/>
  </si>
  <si>
    <t>김우명</t>
  </si>
  <si>
    <t>김우명</t>
    <phoneticPr fontId="2" type="noConversion"/>
  </si>
  <si>
    <t>명성왕후</t>
  </si>
  <si>
    <t>명성왕후</t>
    <phoneticPr fontId="2" type="noConversion"/>
  </si>
  <si>
    <t>전시자료</t>
    <phoneticPr fontId="2" type="noConversion"/>
  </si>
  <si>
    <t>대동법</t>
    <phoneticPr fontId="2" type="noConversion"/>
  </si>
  <si>
    <t>개념</t>
    <phoneticPr fontId="2" type="noConversion"/>
  </si>
  <si>
    <t>인경왕후</t>
  </si>
  <si>
    <t>인경왕후</t>
    <phoneticPr fontId="2" type="noConversion"/>
  </si>
  <si>
    <t>인물</t>
    <phoneticPr fontId="2" type="noConversion"/>
  </si>
  <si>
    <t>김만기</t>
  </si>
  <si>
    <t>김만기</t>
    <phoneticPr fontId="2" type="noConversion"/>
  </si>
  <si>
    <t>인물</t>
    <phoneticPr fontId="2" type="noConversion"/>
  </si>
  <si>
    <t>김만중</t>
  </si>
  <si>
    <t>김만중</t>
    <phoneticPr fontId="2" type="noConversion"/>
  </si>
  <si>
    <t>인물</t>
    <phoneticPr fontId="2" type="noConversion"/>
  </si>
  <si>
    <t>조선_숙종</t>
    <phoneticPr fontId="2" type="noConversion"/>
  </si>
  <si>
    <t>희빈장씨</t>
    <phoneticPr fontId="2" type="noConversion"/>
  </si>
  <si>
    <t>홍수의_변</t>
    <phoneticPr fontId="2" type="noConversion"/>
  </si>
  <si>
    <t>사건</t>
    <phoneticPr fontId="2" type="noConversion"/>
  </si>
  <si>
    <t>B를</t>
    <phoneticPr fontId="2" type="noConversion"/>
  </si>
  <si>
    <t>김육</t>
    <phoneticPr fontId="2" type="noConversion"/>
  </si>
  <si>
    <t>김석주</t>
    <phoneticPr fontId="2" type="noConversion"/>
  </si>
  <si>
    <t>김좌명</t>
    <phoneticPr fontId="2" type="noConversion"/>
  </si>
  <si>
    <t>김좌명</t>
    <phoneticPr fontId="2" type="noConversion"/>
  </si>
  <si>
    <t>김우명</t>
    <phoneticPr fontId="2" type="noConversion"/>
  </si>
  <si>
    <t>명성왕후</t>
    <phoneticPr fontId="2" type="noConversion"/>
  </si>
  <si>
    <t>명성왕후</t>
    <phoneticPr fontId="2" type="noConversion"/>
  </si>
  <si>
    <t>조선_숙종</t>
    <phoneticPr fontId="2" type="noConversion"/>
  </si>
  <si>
    <t>조선_숙종</t>
    <phoneticPr fontId="2" type="noConversion"/>
  </si>
  <si>
    <t>인경왕후</t>
    <phoneticPr fontId="2" type="noConversion"/>
  </si>
  <si>
    <t>B의</t>
    <phoneticPr fontId="2" type="noConversion"/>
  </si>
  <si>
    <t>아버지이다</t>
    <phoneticPr fontId="2" type="noConversion"/>
  </si>
  <si>
    <t>B와</t>
    <phoneticPr fontId="2" type="noConversion"/>
  </si>
  <si>
    <t>형제이다</t>
    <phoneticPr fontId="2" type="noConversion"/>
  </si>
  <si>
    <t>B의</t>
    <phoneticPr fontId="2" type="noConversion"/>
  </si>
  <si>
    <t>남편이다</t>
    <phoneticPr fontId="2" type="noConversion"/>
  </si>
  <si>
    <t>B의</t>
    <phoneticPr fontId="2" type="noConversion"/>
  </si>
  <si>
    <t>어머니이다</t>
    <phoneticPr fontId="2" type="noConversion"/>
  </si>
  <si>
    <t>남편이다</t>
    <phoneticPr fontId="2" type="noConversion"/>
  </si>
  <si>
    <t>김만기</t>
    <phoneticPr fontId="2" type="noConversion"/>
  </si>
  <si>
    <t>김만중</t>
    <phoneticPr fontId="2" type="noConversion"/>
  </si>
  <si>
    <t>명성왕후</t>
    <phoneticPr fontId="2" type="noConversion"/>
  </si>
  <si>
    <t>딸이다</t>
    <phoneticPr fontId="2" type="noConversion"/>
  </si>
  <si>
    <t>인경왕후</t>
    <phoneticPr fontId="2" type="noConversion"/>
  </si>
  <si>
    <t>김만기</t>
    <phoneticPr fontId="2" type="noConversion"/>
  </si>
  <si>
    <t>딸이다</t>
    <phoneticPr fontId="2" type="noConversion"/>
  </si>
  <si>
    <t>김육</t>
    <phoneticPr fontId="2" type="noConversion"/>
  </si>
  <si>
    <t>대동법</t>
    <phoneticPr fontId="2" type="noConversion"/>
  </si>
  <si>
    <t>명성왕후</t>
    <phoneticPr fontId="2" type="noConversion"/>
  </si>
  <si>
    <t>B와</t>
    <phoneticPr fontId="2" type="noConversion"/>
  </si>
  <si>
    <t>관련이있다</t>
    <phoneticPr fontId="2" type="noConversion"/>
  </si>
  <si>
    <t>B에 의해</t>
    <phoneticPr fontId="2" type="noConversion"/>
  </si>
  <si>
    <t>저술되었다</t>
    <phoneticPr fontId="2" type="noConversion"/>
  </si>
  <si>
    <t>구운몽</t>
    <phoneticPr fontId="2" type="noConversion"/>
  </si>
  <si>
    <t>문헌</t>
    <phoneticPr fontId="2" type="noConversion"/>
  </si>
  <si>
    <t>홍수의_변</t>
    <phoneticPr fontId="2" type="noConversion"/>
  </si>
  <si>
    <t>B를</t>
    <phoneticPr fontId="2" type="noConversion"/>
  </si>
  <si>
    <t>주도하였다</t>
    <phoneticPr fontId="2" type="noConversion"/>
  </si>
  <si>
    <t>조선 후기 청풍삼대</t>
    <phoneticPr fontId="2" type="noConversion"/>
  </si>
  <si>
    <t>http://dh.aks.ac.kr/Encyves/wiki/index.php/</t>
    <phoneticPr fontId="2" type="noConversion"/>
  </si>
  <si>
    <t>구운몽</t>
    <phoneticPr fontId="2" type="noConversion"/>
  </si>
  <si>
    <t>line</t>
    <phoneticPr fontId="2" type="noConversion"/>
  </si>
  <si>
    <t>arrow-end</t>
    <phoneticPr fontId="2" type="noConversion"/>
  </si>
  <si>
    <t>rect</t>
    <phoneticPr fontId="2" type="noConversion"/>
  </si>
  <si>
    <t>circle</t>
    <phoneticPr fontId="2" type="noConversion"/>
  </si>
  <si>
    <t>조선_현종</t>
    <phoneticPr fontId="2" type="noConversion"/>
  </si>
  <si>
    <t>조선_현종</t>
    <phoneticPr fontId="2" type="noConversion"/>
  </si>
  <si>
    <t>조선_숙종</t>
    <phoneticPr fontId="2" type="noConversion"/>
  </si>
  <si>
    <t>B의</t>
    <phoneticPr fontId="2" type="noConversion"/>
  </si>
  <si>
    <t>아버지이다</t>
    <phoneticPr fontId="2" type="noConversion"/>
  </si>
  <si>
    <t>조선_숙종</t>
    <phoneticPr fontId="2" type="noConversion"/>
  </si>
  <si>
    <t>희빈장씨</t>
    <phoneticPr fontId="2" type="noConversion"/>
  </si>
  <si>
    <t>B의</t>
    <phoneticPr fontId="2" type="noConversion"/>
  </si>
  <si>
    <t>남편이다</t>
    <phoneticPr fontId="2" type="noConversion"/>
  </si>
  <si>
    <t>송시열</t>
    <phoneticPr fontId="2" type="noConversion"/>
  </si>
  <si>
    <t>인물</t>
    <phoneticPr fontId="2" type="noConversion"/>
  </si>
  <si>
    <t>송시열</t>
    <phoneticPr fontId="2" type="noConversion"/>
  </si>
  <si>
    <t>김만중</t>
    <phoneticPr fontId="2" type="noConversion"/>
  </si>
  <si>
    <t>스승이다</t>
    <phoneticPr fontId="2" type="noConversion"/>
  </si>
  <si>
    <t>청풍_김씨</t>
  </si>
  <si>
    <t>청풍_김씨</t>
    <phoneticPr fontId="2" type="noConversion"/>
  </si>
  <si>
    <t>광산_김씨</t>
  </si>
  <si>
    <t>광산_김씨</t>
    <phoneticPr fontId="2" type="noConversion"/>
  </si>
  <si>
    <t>광산김씨_상언</t>
    <phoneticPr fontId="2" type="noConversion"/>
  </si>
  <si>
    <t>전시자료</t>
    <phoneticPr fontId="2" type="noConversion"/>
  </si>
  <si>
    <t>인물</t>
    <phoneticPr fontId="2" type="noConversion"/>
  </si>
  <si>
    <t>물품</t>
    <phoneticPr fontId="2" type="noConversion"/>
  </si>
  <si>
    <t>조선_현종</t>
    <phoneticPr fontId="2" type="noConversion"/>
  </si>
  <si>
    <t>김육_표준영정</t>
  </si>
  <si>
    <t>김육_표준영정</t>
    <phoneticPr fontId="2" type="noConversion"/>
  </si>
  <si>
    <t>김석주_공신도상</t>
  </si>
  <si>
    <t>김석주_공신도상</t>
    <phoneticPr fontId="2" type="noConversion"/>
  </si>
  <si>
    <t>김만중_초상</t>
  </si>
  <si>
    <t>김만중_초상</t>
    <phoneticPr fontId="2" type="noConversion"/>
  </si>
  <si>
    <t>B를</t>
    <phoneticPr fontId="2" type="noConversion"/>
  </si>
  <si>
    <t>묘사하였다</t>
    <phoneticPr fontId="2" type="noConversion"/>
  </si>
  <si>
    <t>김육</t>
    <phoneticPr fontId="2" type="noConversion"/>
  </si>
  <si>
    <t>김석주</t>
    <phoneticPr fontId="2" type="noConversion"/>
  </si>
  <si>
    <t>김만중</t>
    <phoneticPr fontId="2" type="noConversion"/>
  </si>
  <si>
    <t>김만중</t>
    <phoneticPr fontId="2" type="noConversion"/>
  </si>
  <si>
    <t>B의</t>
    <phoneticPr fontId="2" type="noConversion"/>
  </si>
  <si>
    <t>딸이다</t>
    <phoneticPr fontId="2" type="noConversion"/>
  </si>
  <si>
    <t>B에 의해</t>
    <phoneticPr fontId="2" type="noConversion"/>
  </si>
  <si>
    <t>저술되었다</t>
    <phoneticPr fontId="2" type="noConversion"/>
  </si>
  <si>
    <t>광산김씨_상언</t>
    <phoneticPr fontId="2" type="noConversion"/>
  </si>
  <si>
    <r>
      <rPr>
        <sz val="11"/>
        <color rgb="FF0B0080"/>
        <rFont val="돋움"/>
        <family val="3"/>
        <charset val="129"/>
      </rPr>
      <t>특정</t>
    </r>
    <r>
      <rPr>
        <sz val="11"/>
        <color rgb="FF0B0080"/>
        <rFont val="Arial"/>
        <family val="2"/>
      </rPr>
      <t xml:space="preserve"> </t>
    </r>
    <r>
      <rPr>
        <sz val="11"/>
        <color rgb="FF0B0080"/>
        <rFont val="돋움"/>
        <family val="3"/>
        <charset val="129"/>
      </rPr>
      <t>성씨에</t>
    </r>
    <r>
      <rPr>
        <sz val="11"/>
        <color rgb="FF0B0080"/>
        <rFont val="Arial"/>
        <family val="2"/>
      </rPr>
      <t xml:space="preserve"> </t>
    </r>
    <r>
      <rPr>
        <sz val="11"/>
        <color rgb="FF0B0080"/>
        <rFont val="돋움"/>
        <family val="3"/>
        <charset val="129"/>
      </rPr>
      <t>속한</t>
    </r>
    <r>
      <rPr>
        <sz val="11"/>
        <color rgb="FF0B0080"/>
        <rFont val="Arial"/>
        <family val="2"/>
      </rPr>
      <t xml:space="preserve"> </t>
    </r>
    <r>
      <rPr>
        <sz val="11"/>
        <color rgb="FF0B0080"/>
        <rFont val="돋움"/>
        <family val="3"/>
        <charset val="129"/>
      </rPr>
      <t>관계어</t>
    </r>
    <phoneticPr fontId="2" type="noConversion"/>
  </si>
  <si>
    <t>포함한다</t>
    <phoneticPr fontId="2" type="noConversion"/>
  </si>
  <si>
    <t>포함된다</t>
    <phoneticPr fontId="2" type="noConversion"/>
  </si>
  <si>
    <t>신간구황촬요</t>
  </si>
  <si>
    <t>신간구황촬요</t>
    <phoneticPr fontId="2" type="noConversion"/>
  </si>
  <si>
    <r>
      <t>이이명의_처</t>
    </r>
    <r>
      <rPr>
        <sz val="11"/>
        <color theme="1"/>
        <rFont val="맑은 고딕"/>
        <family val="2"/>
        <charset val="129"/>
        <scheme val="minor"/>
      </rPr>
      <t>_</t>
    </r>
    <r>
      <rPr>
        <sz val="11"/>
        <color theme="1"/>
        <rFont val="맑은 고딕"/>
        <family val="2"/>
        <charset val="129"/>
        <scheme val="minor"/>
      </rPr>
      <t>광산</t>
    </r>
    <r>
      <rPr>
        <sz val="11"/>
        <color theme="1"/>
        <rFont val="맑은 고딕"/>
        <family val="2"/>
        <charset val="129"/>
        <scheme val="minor"/>
      </rPr>
      <t>_</t>
    </r>
    <r>
      <rPr>
        <sz val="11"/>
        <color theme="1"/>
        <rFont val="맑은 고딕"/>
        <family val="2"/>
        <charset val="129"/>
        <scheme val="minor"/>
      </rPr>
      <t>김씨</t>
    </r>
    <phoneticPr fontId="2" type="noConversion"/>
  </si>
  <si>
    <t>이이명의_처_광산_김씨</t>
    <phoneticPr fontId="2" type="noConversion"/>
  </si>
  <si>
    <t>광산_김씨</t>
    <phoneticPr fontId="2" type="noConversion"/>
  </si>
  <si>
    <t>단체</t>
    <phoneticPr fontId="2" type="noConversion"/>
  </si>
  <si>
    <t>김육</t>
    <phoneticPr fontId="2" type="noConversion"/>
  </si>
  <si>
    <t>김우명</t>
    <phoneticPr fontId="2" type="noConversion"/>
  </si>
  <si>
    <t>B의</t>
    <phoneticPr fontId="2" type="noConversion"/>
  </si>
  <si>
    <t>아버지이다</t>
    <phoneticPr fontId="2" type="noConversion"/>
  </si>
  <si>
    <t>광산_김씨</t>
    <phoneticPr fontId="2" type="noConversion"/>
  </si>
  <si>
    <t>경신환국</t>
    <phoneticPr fontId="2" type="noConversion"/>
  </si>
  <si>
    <t>사건</t>
    <phoneticPr fontId="2" type="noConversion"/>
  </si>
  <si>
    <t>보사공신</t>
    <phoneticPr fontId="2" type="noConversion"/>
  </si>
  <si>
    <t>개념</t>
    <phoneticPr fontId="2" type="noConversion"/>
  </si>
  <si>
    <t>김석주</t>
    <phoneticPr fontId="2" type="noConversion"/>
  </si>
  <si>
    <t>경신환국</t>
    <phoneticPr fontId="2" type="noConversion"/>
  </si>
  <si>
    <t>B와</t>
    <phoneticPr fontId="2" type="noConversion"/>
  </si>
  <si>
    <t>관련이있다</t>
    <phoneticPr fontId="2" type="noConversion"/>
  </si>
  <si>
    <t>조선_숙종</t>
    <phoneticPr fontId="2" type="noConversion"/>
  </si>
  <si>
    <t>B의</t>
    <phoneticPr fontId="2" type="noConversion"/>
  </si>
  <si>
    <t>구성원으로 갖는다</t>
    <phoneticPr fontId="2" type="noConversion"/>
  </si>
  <si>
    <t>구성원으로 갖는다</t>
    <phoneticPr fontId="2" type="noConversion"/>
  </si>
  <si>
    <t> foaf:member </t>
    <phoneticPr fontId="2" type="noConversion"/>
  </si>
  <si>
    <t>보사공신</t>
  </si>
  <si>
    <t>김석주</t>
    <phoneticPr fontId="2" type="noConversion"/>
  </si>
  <si>
    <t>구성원으로 갖는다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</si>
</sst>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함초롬바탕"/>
      <family val="1"/>
      <charset val="129"/>
    </font>
    <font>
      <sz val="11"/>
      <color theme="9"/>
      <name val="맑은 고딕"/>
      <family val="2"/>
      <charset val="129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B0080"/>
      <name val="Arial"/>
      <family val="2"/>
    </font>
    <font>
      <sz val="11"/>
      <color rgb="FFA55858"/>
      <name val="Arial"/>
      <family val="2"/>
    </font>
    <font>
      <b/>
      <sz val="11"/>
      <color rgb="FF000000"/>
      <name val="돋움"/>
      <family val="3"/>
      <charset val="129"/>
    </font>
    <font>
      <b/>
      <sz val="11"/>
      <color rgb="FF000000"/>
      <name val="Arial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Arial"/>
      <family val="3"/>
      <charset val="129"/>
    </font>
    <font>
      <sz val="10"/>
      <color theme="9"/>
      <name val="함초롬바탕"/>
      <family val="1"/>
      <charset val="129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3"/>
      <color rgb="FF000000"/>
      <name val="NanumGothicBold"/>
      <family val="3"/>
      <charset val="129"/>
    </font>
    <font>
      <b/>
      <sz val="11"/>
      <color rgb="FFFA7D00"/>
      <name val="맑은 고딕"/>
      <family val="2"/>
      <charset val="129"/>
      <scheme val="minor"/>
    </font>
    <font>
      <b/>
      <sz val="17"/>
      <color rgb="FF606060"/>
      <name val="새굴림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B0080"/>
      <name val="돋움"/>
      <family val="3"/>
      <charset val="129"/>
    </font>
    <font>
      <sz val="11"/>
      <color rgb="FF0B0080"/>
      <name val="Arial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2" borderId="4" xfId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1" fillId="3" borderId="4" xfId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1" fillId="4" borderId="2" xfId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0" xfId="0" applyFill="1">
      <alignment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2" borderId="15" xfId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2" borderId="2" xfId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2" borderId="4" xfId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20" fillId="2" borderId="1" xfId="1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</cellXfs>
  <cellStyles count="3">
    <cellStyle name="계산" xfId="1" builtinId="22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0d07e4f606231d7/&#51064;&#47928;&#51221;&#48372;&#49688;&#50629;/&#54620;&#44544;%20&#46020;&#47197;/&#50728;&#53672;&#47196;&#51648;%20&#50641;&#49472;%20&#48143;%20&#54028;&#50892;&#54252;&#51064;&#53944;/&#50668;&#47084;&#44032;&#51648;%20&#49436;&#49885;&#53812;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범례 페이지"/>
      <sheetName val="객체뽑기"/>
      <sheetName val="관련항목"/>
      <sheetName val="시간정보"/>
      <sheetName val="공간정보"/>
      <sheetName val="네트워크 그래프 만들기"/>
      <sheetName val="참고문헌(입력)"/>
      <sheetName val="참고문헌 결과값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H3" t="str">
            <v>권수용, 「문중고문서를 통해 본 호남지역의 사회와 문화(해남윤씨 문중 문헌록 연구)」, 『古文書硏究』, Vol-38, 2011, 93-123쪽.</v>
          </cell>
        </row>
        <row r="13">
          <cell r="K13" t="str">
            <v xml:space="preserve">, "[ ]", &lt;html&gt;&lt;online style="color:purple"&gt;『』&lt;sup&gt;online&lt;/sup&gt;&lt;/online&gt;&lt;/html&gt;, .  </v>
          </cell>
        </row>
        <row r="14">
          <cell r="K14" t="str">
            <v xml:space="preserve">, "[ ]", &lt;html&gt;&lt;online style="color:purple"&gt;『』&lt;sup&gt;online&lt;/sup&gt;&lt;/online&gt;&lt;/html&gt;, .  </v>
          </cell>
        </row>
        <row r="15">
          <cell r="K15" t="str">
            <v xml:space="preserve">, "[ ]", &lt;html&gt;&lt;online style="color:purple"&gt;『』&lt;sup&gt;online&lt;/sup&gt;&lt;/online&gt;&lt;/html&gt;, .  </v>
          </cell>
        </row>
        <row r="16">
          <cell r="K16" t="str">
            <v xml:space="preserve">, "[ ]", &lt;html&gt;&lt;online style="color:purple"&gt;『』&lt;sup&gt;online&lt;/sup&gt;&lt;/online&gt;&lt;/html&gt;, .  </v>
          </cell>
        </row>
        <row r="36">
          <cell r="H36" t="str">
            <v>, 『』, , .</v>
          </cell>
        </row>
        <row r="41">
          <cell r="I41" t="str">
            <v>"[ ]",  ,&lt;html&gt;&lt;online style="color:purple"&gt;『』&lt;sup&gt;online&lt;/sup&gt;&lt;/online&gt;&lt;/html&gt;, .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"/>
  <sheetViews>
    <sheetView workbookViewId="0"/>
  </sheetViews>
  <sheetFormatPr defaultRowHeight="17.399999999999999"/>
  <cols>
    <col min="2" max="2" width="13.69921875" bestFit="1" customWidth="1"/>
    <col min="3" max="3" width="9.59765625" bestFit="1" customWidth="1"/>
  </cols>
  <sheetData>
    <row r="1" spans="2:3">
      <c r="B1" s="2" t="s">
        <v>0</v>
      </c>
      <c r="C1" s="9" t="s">
        <v>1</v>
      </c>
    </row>
    <row r="2" spans="2:3">
      <c r="B2" s="2" t="s">
        <v>2</v>
      </c>
      <c r="C2" s="13" t="e">
        <f>#REF!&amp;" "&amp;#REF!&amp;" "&amp;#REF!</f>
        <v>#REF!</v>
      </c>
    </row>
    <row r="3" spans="2:3">
      <c r="B3" s="2" t="s">
        <v>3</v>
      </c>
      <c r="C3" s="2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1"/>
  <sheetViews>
    <sheetView topLeftCell="A46" workbookViewId="0">
      <selection activeCell="B60" sqref="B60"/>
    </sheetView>
  </sheetViews>
  <sheetFormatPr defaultRowHeight="17.399999999999999"/>
  <cols>
    <col min="1" max="1" width="17.3984375" bestFit="1" customWidth="1"/>
    <col min="2" max="3" width="11.09765625" bestFit="1" customWidth="1"/>
    <col min="4" max="4" width="20" bestFit="1" customWidth="1"/>
    <col min="5" max="5" width="15.3984375" bestFit="1" customWidth="1"/>
    <col min="9" max="9" width="18.59765625" bestFit="1" customWidth="1"/>
  </cols>
  <sheetData>
    <row r="1" spans="1:9">
      <c r="A1" s="15" t="s">
        <v>44</v>
      </c>
      <c r="B1" s="15" t="s">
        <v>45</v>
      </c>
    </row>
    <row r="2" spans="1:9">
      <c r="A2" s="15" t="s">
        <v>46</v>
      </c>
      <c r="B2" s="15" t="s">
        <v>47</v>
      </c>
    </row>
    <row r="3" spans="1:9">
      <c r="A3" s="15" t="s">
        <v>48</v>
      </c>
      <c r="B3" s="15" t="s">
        <v>49</v>
      </c>
    </row>
    <row r="4" spans="1:9">
      <c r="A4" s="15" t="s">
        <v>50</v>
      </c>
      <c r="B4" s="15" t="s">
        <v>51</v>
      </c>
    </row>
    <row r="5" spans="1:9">
      <c r="A5" s="15" t="s">
        <v>52</v>
      </c>
      <c r="B5" s="15" t="s">
        <v>53</v>
      </c>
    </row>
    <row r="6" spans="1:9">
      <c r="A6" s="15" t="s">
        <v>54</v>
      </c>
      <c r="B6" s="15" t="s">
        <v>55</v>
      </c>
    </row>
    <row r="7" spans="1:9">
      <c r="A7" s="1" t="s">
        <v>56</v>
      </c>
      <c r="B7" s="1" t="s">
        <v>57</v>
      </c>
    </row>
    <row r="8" spans="1:9">
      <c r="I8" s="2" t="s">
        <v>660</v>
      </c>
    </row>
    <row r="9" spans="1:9">
      <c r="A9" s="15" t="str">
        <f>B1</f>
        <v>#Project</v>
      </c>
      <c r="B9" s="15" t="s">
        <v>657</v>
      </c>
      <c r="C9" s="15"/>
      <c r="D9" s="15"/>
      <c r="E9" s="15"/>
      <c r="F9" s="15"/>
      <c r="I9" s="2" t="str">
        <f>A9</f>
        <v>#Project</v>
      </c>
    </row>
    <row r="10" spans="1:9">
      <c r="A10" s="15" t="s">
        <v>47</v>
      </c>
      <c r="B10" s="17" t="s">
        <v>809</v>
      </c>
      <c r="C10" s="17"/>
      <c r="D10" s="17"/>
      <c r="E10" s="17"/>
      <c r="F10" s="17"/>
      <c r="I10" s="2" t="str">
        <f>A10&amp;" "&amp;B10</f>
        <v>h1 조선 후기 청풍삼대</v>
      </c>
    </row>
    <row r="11" spans="1:9">
      <c r="A11" s="17" t="s">
        <v>658</v>
      </c>
      <c r="B11" s="17" t="s">
        <v>659</v>
      </c>
      <c r="C11" s="17"/>
      <c r="D11" s="17"/>
      <c r="E11" s="17"/>
      <c r="F11" s="17"/>
      <c r="I11" s="2" t="str">
        <f>A11&amp;" "&amp;B11</f>
        <v>h3 한국 기록유산의 디지털 스토리텔링 자원 개발</v>
      </c>
    </row>
    <row r="12" spans="1:9">
      <c r="A12" s="97"/>
      <c r="B12" s="98"/>
      <c r="C12" s="98"/>
      <c r="D12" s="98"/>
      <c r="E12" s="98"/>
      <c r="F12" s="99"/>
      <c r="I12" s="2"/>
    </row>
    <row r="13" spans="1:9">
      <c r="A13" s="97" t="str">
        <f>B3</f>
        <v>#Class</v>
      </c>
      <c r="B13" s="98"/>
      <c r="C13" s="98"/>
      <c r="D13" s="98"/>
      <c r="E13" s="98"/>
      <c r="F13" s="99"/>
      <c r="I13" s="2" t="str">
        <f>A13</f>
        <v>#Class</v>
      </c>
    </row>
    <row r="14" spans="1:9">
      <c r="A14" s="15" t="s">
        <v>58</v>
      </c>
      <c r="B14" s="15" t="s">
        <v>59</v>
      </c>
      <c r="C14" s="15" t="s">
        <v>60</v>
      </c>
      <c r="D14" s="15" t="s">
        <v>61</v>
      </c>
      <c r="E14" s="15"/>
      <c r="F14" s="15"/>
      <c r="I14" s="2"/>
    </row>
    <row r="15" spans="1:9">
      <c r="A15" s="15" t="str">
        <f>'네트워크 그래프 분석'!A2</f>
        <v>인물</v>
      </c>
      <c r="B15" s="15" t="s">
        <v>683</v>
      </c>
      <c r="C15" s="15" t="s">
        <v>814</v>
      </c>
      <c r="D15" s="15"/>
      <c r="E15" s="15"/>
      <c r="F15" s="15"/>
      <c r="I15" s="2" t="str">
        <f t="shared" ref="I15:I19" si="0">A15&amp;" "&amp;B15&amp;" "&amp;C15&amp;" "&amp;D15</f>
        <v xml:space="preserve">인물 blue rect </v>
      </c>
    </row>
    <row r="16" spans="1:9">
      <c r="A16" s="47" t="str">
        <f>'네트워크 그래프 분석'!A3</f>
        <v>단체</v>
      </c>
      <c r="B16" s="17" t="s">
        <v>683</v>
      </c>
      <c r="C16" s="17" t="s">
        <v>685</v>
      </c>
      <c r="D16" s="17"/>
      <c r="E16" s="17"/>
      <c r="F16" s="17"/>
      <c r="I16" s="2" t="str">
        <f t="shared" si="0"/>
        <v xml:space="preserve">단체 blue rect </v>
      </c>
    </row>
    <row r="17" spans="1:9">
      <c r="A17" s="47" t="str">
        <f>'네트워크 그래프 분석'!A4</f>
        <v>전시자료</v>
      </c>
      <c r="B17" s="17" t="s">
        <v>683</v>
      </c>
      <c r="C17" s="17" t="s">
        <v>815</v>
      </c>
      <c r="D17" s="17"/>
      <c r="E17" s="17"/>
      <c r="F17" s="17"/>
      <c r="I17" s="2" t="str">
        <f t="shared" si="0"/>
        <v xml:space="preserve">전시자료 blue circle </v>
      </c>
    </row>
    <row r="18" spans="1:9">
      <c r="A18" s="47" t="str">
        <f>'네트워크 그래프 분석'!A5</f>
        <v>개념</v>
      </c>
      <c r="B18" s="17" t="s">
        <v>683</v>
      </c>
      <c r="C18" s="17" t="s">
        <v>685</v>
      </c>
      <c r="D18" s="17"/>
      <c r="E18" s="17"/>
      <c r="F18" s="17"/>
      <c r="I18" s="2" t="str">
        <f t="shared" si="0"/>
        <v xml:space="preserve">개념 blue rect </v>
      </c>
    </row>
    <row r="19" spans="1:9">
      <c r="A19" s="47" t="str">
        <f>'네트워크 그래프 분석'!A6</f>
        <v>사건</v>
      </c>
      <c r="B19" s="17" t="s">
        <v>683</v>
      </c>
      <c r="C19" s="17" t="s">
        <v>685</v>
      </c>
      <c r="D19" s="17"/>
      <c r="E19" s="17"/>
      <c r="F19" s="17"/>
      <c r="I19" s="2" t="str">
        <f t="shared" si="0"/>
        <v xml:space="preserve">사건 blue rect </v>
      </c>
    </row>
    <row r="20" spans="1:9">
      <c r="A20" s="47" t="str">
        <f>'네트워크 그래프 분석'!A7</f>
        <v>문헌</v>
      </c>
      <c r="B20" s="47" t="s">
        <v>683</v>
      </c>
      <c r="C20" s="47" t="s">
        <v>685</v>
      </c>
      <c r="D20" s="47"/>
      <c r="E20" s="47"/>
      <c r="F20" s="47"/>
      <c r="I20" s="2" t="str">
        <f t="shared" ref="I20:I21" si="1">A20&amp;" "&amp;B20&amp;" "&amp;C20&amp;" "&amp;D20</f>
        <v xml:space="preserve">문헌 blue rect </v>
      </c>
    </row>
    <row r="21" spans="1:9">
      <c r="A21" s="47" t="str">
        <f>'네트워크 그래프 분석'!A8</f>
        <v>물품</v>
      </c>
      <c r="B21" s="47" t="s">
        <v>683</v>
      </c>
      <c r="C21" s="47" t="s">
        <v>685</v>
      </c>
      <c r="D21" s="47"/>
      <c r="E21" s="47"/>
      <c r="F21" s="47"/>
      <c r="I21" s="2" t="str">
        <f t="shared" si="1"/>
        <v xml:space="preserve">물품 blue rect </v>
      </c>
    </row>
    <row r="22" spans="1:9">
      <c r="A22" s="97"/>
      <c r="B22" s="98"/>
      <c r="C22" s="98"/>
      <c r="D22" s="98"/>
      <c r="E22" s="98"/>
      <c r="F22" s="99"/>
      <c r="I22" s="2"/>
    </row>
    <row r="23" spans="1:9">
      <c r="A23" s="97" t="str">
        <f>B4</f>
        <v>#Relation</v>
      </c>
      <c r="B23" s="98"/>
      <c r="C23" s="98"/>
      <c r="D23" s="98"/>
      <c r="E23" s="98"/>
      <c r="F23" s="99"/>
      <c r="I23" s="2" t="str">
        <f>A23</f>
        <v>#Relation</v>
      </c>
    </row>
    <row r="24" spans="1:9">
      <c r="A24" s="15" t="s">
        <v>62</v>
      </c>
      <c r="B24" s="15" t="s">
        <v>63</v>
      </c>
      <c r="C24" s="15" t="s">
        <v>64</v>
      </c>
      <c r="D24" s="15" t="s">
        <v>65</v>
      </c>
      <c r="E24" s="15"/>
      <c r="F24" s="15"/>
      <c r="I24" s="2"/>
    </row>
    <row r="25" spans="1:9">
      <c r="A25" s="17" t="str">
        <f>'네트워크 그래프 분석'!B2</f>
        <v> foaf:member </v>
      </c>
      <c r="B25" s="17" t="s">
        <v>684</v>
      </c>
      <c r="C25" s="17" t="s">
        <v>813</v>
      </c>
      <c r="D25" s="17">
        <v>1</v>
      </c>
      <c r="E25" s="17"/>
      <c r="F25" s="17"/>
      <c r="I25" s="2" t="str">
        <f t="shared" ref="I25:I31" si="2">A25&amp;" "&amp;B25&amp;" "&amp;C25&amp;" "&amp;D25</f>
        <v> foaf:member  black arrow-end 1</v>
      </c>
    </row>
    <row r="26" spans="1:9">
      <c r="A26" s="47" t="str">
        <f>'네트워크 그래프 분석'!B3</f>
        <v> ekc:hasSon </v>
      </c>
      <c r="B26" s="17" t="s">
        <v>684</v>
      </c>
      <c r="C26" s="47" t="s">
        <v>813</v>
      </c>
      <c r="D26" s="17">
        <v>1</v>
      </c>
      <c r="E26" s="17"/>
      <c r="F26" s="17"/>
      <c r="I26" s="2" t="str">
        <f t="shared" si="2"/>
        <v> ekc:hasSon  black arrow-end 1</v>
      </c>
    </row>
    <row r="27" spans="1:9">
      <c r="A27" s="47" t="str">
        <f>'네트워크 그래프 분석'!B4</f>
        <v> ekc:hasFather </v>
      </c>
      <c r="B27" s="17" t="s">
        <v>684</v>
      </c>
      <c r="C27" s="47" t="s">
        <v>813</v>
      </c>
      <c r="D27" s="17">
        <v>1</v>
      </c>
      <c r="E27" s="17"/>
      <c r="F27" s="17"/>
      <c r="I27" s="2" t="str">
        <f t="shared" si="2"/>
        <v> ekc:hasFather  black arrow-end 1</v>
      </c>
    </row>
    <row r="28" spans="1:9">
      <c r="A28" s="47" t="str">
        <f>'네트워크 그래프 분석'!B5</f>
        <v> ekc:hasWife </v>
      </c>
      <c r="B28" s="17" t="s">
        <v>684</v>
      </c>
      <c r="C28" s="47" t="s">
        <v>813</v>
      </c>
      <c r="D28" s="17">
        <v>1</v>
      </c>
      <c r="E28" s="17"/>
      <c r="F28" s="17"/>
      <c r="I28" s="2" t="str">
        <f t="shared" si="2"/>
        <v> ekc:hasWife  black arrow-end 1</v>
      </c>
    </row>
    <row r="29" spans="1:9">
      <c r="A29" s="47" t="str">
        <f>'네트워크 그래프 분석'!B6</f>
        <v> ekc:hasBrother </v>
      </c>
      <c r="B29" s="17" t="s">
        <v>684</v>
      </c>
      <c r="C29" s="47" t="s">
        <v>813</v>
      </c>
      <c r="D29" s="17">
        <v>1</v>
      </c>
      <c r="E29" s="17"/>
      <c r="F29" s="17"/>
      <c r="I29" s="2" t="str">
        <f t="shared" si="2"/>
        <v> ekc:hasBrother  black arrow-end 1</v>
      </c>
    </row>
    <row r="30" spans="1:9">
      <c r="A30" s="47" t="str">
        <f>'네트워크 그래프 분석'!B7</f>
        <v> edm:isRelatedTo </v>
      </c>
      <c r="B30" s="17" t="s">
        <v>684</v>
      </c>
      <c r="C30" s="17" t="s">
        <v>812</v>
      </c>
      <c r="D30" s="17">
        <v>1</v>
      </c>
      <c r="E30" s="17"/>
      <c r="F30" s="17"/>
      <c r="I30" s="2" t="str">
        <f t="shared" si="2"/>
        <v> edm:isRelatedTo  black line 1</v>
      </c>
    </row>
    <row r="31" spans="1:9">
      <c r="A31" s="47" t="str">
        <f>'네트워크 그래프 분석'!B8</f>
        <v> dcterms:creator </v>
      </c>
      <c r="B31" s="17" t="s">
        <v>684</v>
      </c>
      <c r="C31" s="47" t="s">
        <v>813</v>
      </c>
      <c r="D31" s="17">
        <v>1</v>
      </c>
      <c r="E31" s="17"/>
      <c r="F31" s="17"/>
      <c r="I31" s="2" t="str">
        <f t="shared" si="2"/>
        <v> dcterms:creator  black arrow-end 1</v>
      </c>
    </row>
    <row r="32" spans="1:9">
      <c r="A32" s="47" t="str">
        <f>'네트워크 그래프 분석'!B9</f>
        <v> ekc:hasDisciple </v>
      </c>
      <c r="B32" s="47" t="s">
        <v>684</v>
      </c>
      <c r="C32" s="47" t="s">
        <v>813</v>
      </c>
      <c r="D32" s="47">
        <v>1</v>
      </c>
      <c r="E32" s="47"/>
      <c r="F32" s="47"/>
      <c r="I32" s="2" t="str">
        <f t="shared" ref="I32" si="3">A32&amp;" "&amp;B32&amp;" "&amp;C32&amp;" "&amp;D32</f>
        <v> ekc:hasDisciple  black arrow-end 1</v>
      </c>
    </row>
    <row r="33" spans="1:9">
      <c r="A33" s="47" t="str">
        <f>'네트워크 그래프 분석'!B10</f>
        <v> ekc:depicts </v>
      </c>
      <c r="B33" s="47" t="s">
        <v>684</v>
      </c>
      <c r="C33" s="47" t="s">
        <v>813</v>
      </c>
      <c r="D33" s="47">
        <v>1</v>
      </c>
      <c r="E33" s="47"/>
      <c r="F33" s="47"/>
      <c r="I33" s="2" t="str">
        <f t="shared" ref="I33:I34" si="4">A33&amp;" "&amp;B33&amp;" "&amp;C33&amp;" "&amp;D33</f>
        <v> ekc:depicts  black arrow-end 1</v>
      </c>
    </row>
    <row r="34" spans="1:9">
      <c r="A34" s="47" t="str">
        <f>'네트워크 그래프 분석'!B11</f>
        <v> foaf:member </v>
      </c>
      <c r="B34" s="47" t="s">
        <v>684</v>
      </c>
      <c r="C34" s="47" t="s">
        <v>813</v>
      </c>
      <c r="D34" s="47">
        <v>1</v>
      </c>
      <c r="E34" s="47"/>
      <c r="F34" s="47"/>
      <c r="I34" s="2" t="str">
        <f t="shared" si="4"/>
        <v> foaf:member  black arrow-end 1</v>
      </c>
    </row>
    <row r="35" spans="1:9">
      <c r="A35" s="97"/>
      <c r="B35" s="98"/>
      <c r="C35" s="98"/>
      <c r="D35" s="98"/>
      <c r="E35" s="98"/>
      <c r="F35" s="99"/>
      <c r="I35" s="2"/>
    </row>
    <row r="36" spans="1:9">
      <c r="A36" s="97" t="str">
        <f>B5</f>
        <v>#Nodes</v>
      </c>
      <c r="B36" s="98"/>
      <c r="C36" s="98"/>
      <c r="D36" s="98"/>
      <c r="E36" s="98"/>
      <c r="F36" s="99"/>
      <c r="I36" s="2" t="str">
        <f>A36</f>
        <v>#Nodes</v>
      </c>
    </row>
    <row r="37" spans="1:9">
      <c r="A37" s="15" t="s">
        <v>66</v>
      </c>
      <c r="B37" s="16" t="s">
        <v>655</v>
      </c>
      <c r="C37" s="15" t="s">
        <v>67</v>
      </c>
      <c r="D37" s="15" t="s">
        <v>68</v>
      </c>
      <c r="E37" s="15" t="s">
        <v>656</v>
      </c>
      <c r="F37" s="15" t="s">
        <v>69</v>
      </c>
      <c r="I37" s="2"/>
    </row>
    <row r="38" spans="1:9">
      <c r="A38" s="15" t="str">
        <f>객체뽑기!G2</f>
        <v>김육</v>
      </c>
      <c r="B38" s="15" t="str">
        <f>객체뽑기!D2</f>
        <v>인물</v>
      </c>
      <c r="C38" s="15" t="str">
        <f>객체뽑기!B2</f>
        <v>김육</v>
      </c>
      <c r="D38" s="15" t="str">
        <f>링크조합!C1</f>
        <v>http://dh.aks.ac.kr/Encyves/wiki/index.php/김육</v>
      </c>
      <c r="E38" s="15"/>
      <c r="F38" s="15"/>
      <c r="I38" s="2" t="str">
        <f t="shared" ref="I38:I55" si="5">A38&amp;" "&amp;B38&amp;" "&amp;C38&amp;" "&amp;D38&amp;" "&amp;E38&amp;" "&amp;F38</f>
        <v xml:space="preserve">김육 인물 김육 http://dh.aks.ac.kr/Encyves/wiki/index.php/김육  </v>
      </c>
    </row>
    <row r="39" spans="1:9">
      <c r="A39" s="47" t="str">
        <f>객체뽑기!G3</f>
        <v>김석주</v>
      </c>
      <c r="B39" s="47" t="str">
        <f>객체뽑기!D3</f>
        <v>인물</v>
      </c>
      <c r="C39" s="47" t="str">
        <f>객체뽑기!B3</f>
        <v>김석주</v>
      </c>
      <c r="D39" s="47" t="str">
        <f>링크조합!C2</f>
        <v>http://dh.aks.ac.kr/Encyves/wiki/index.php/김석주</v>
      </c>
      <c r="E39" s="17"/>
      <c r="F39" s="17"/>
      <c r="I39" s="2" t="str">
        <f t="shared" si="5"/>
        <v xml:space="preserve">김석주 인물 김석주 http://dh.aks.ac.kr/Encyves/wiki/index.php/김석주  </v>
      </c>
    </row>
    <row r="40" spans="1:9">
      <c r="A40" s="47" t="str">
        <f>객체뽑기!G4</f>
        <v>청풍_김씨</v>
      </c>
      <c r="B40" s="47" t="str">
        <f>객체뽑기!D4</f>
        <v>단체</v>
      </c>
      <c r="C40" s="47" t="str">
        <f>객체뽑기!B4</f>
        <v>청풍_김씨</v>
      </c>
      <c r="D40" s="47" t="str">
        <f>링크조합!C3</f>
        <v>http://dh.aks.ac.kr/Encyves/wiki/index.php/청풍_김씨</v>
      </c>
      <c r="E40" s="17"/>
      <c r="F40" s="17"/>
      <c r="I40" s="2" t="str">
        <f t="shared" si="5"/>
        <v xml:space="preserve">청풍_김씨 단체 청풍_김씨 http://dh.aks.ac.kr/Encyves/wiki/index.php/청풍_김씨  </v>
      </c>
    </row>
    <row r="41" spans="1:9">
      <c r="A41" s="47" t="str">
        <f>객체뽑기!G5</f>
        <v>김좌명</v>
      </c>
      <c r="B41" s="47" t="str">
        <f>객체뽑기!D5</f>
        <v>인물</v>
      </c>
      <c r="C41" s="47" t="str">
        <f>객체뽑기!B5</f>
        <v>김좌명</v>
      </c>
      <c r="D41" s="47" t="str">
        <f>링크조합!C4</f>
        <v>http://dh.aks.ac.kr/Encyves/wiki/index.php/김좌명</v>
      </c>
      <c r="E41" s="17"/>
      <c r="F41" s="17"/>
      <c r="I41" s="2" t="str">
        <f t="shared" si="5"/>
        <v xml:space="preserve">김좌명 인물 김좌명 http://dh.aks.ac.kr/Encyves/wiki/index.php/김좌명  </v>
      </c>
    </row>
    <row r="42" spans="1:9">
      <c r="A42" s="47" t="str">
        <f>객체뽑기!G6</f>
        <v>김우명</v>
      </c>
      <c r="B42" s="47" t="str">
        <f>객체뽑기!D6</f>
        <v>인물</v>
      </c>
      <c r="C42" s="47" t="str">
        <f>객체뽑기!B6</f>
        <v>김우명</v>
      </c>
      <c r="D42" s="47" t="str">
        <f>링크조합!C5</f>
        <v>http://dh.aks.ac.kr/Encyves/wiki/index.php/김우명</v>
      </c>
      <c r="E42" s="17"/>
      <c r="F42" s="17"/>
      <c r="I42" s="2" t="str">
        <f t="shared" si="5"/>
        <v xml:space="preserve">김우명 인물 김우명 http://dh.aks.ac.kr/Encyves/wiki/index.php/김우명  </v>
      </c>
    </row>
    <row r="43" spans="1:9">
      <c r="A43" s="47" t="str">
        <f>객체뽑기!G7</f>
        <v>명성왕후</v>
      </c>
      <c r="B43" s="47" t="str">
        <f>객체뽑기!D7</f>
        <v>인물</v>
      </c>
      <c r="C43" s="47" t="str">
        <f>객체뽑기!B7</f>
        <v>명성왕후</v>
      </c>
      <c r="D43" s="47" t="str">
        <f>링크조합!C6</f>
        <v>http://dh.aks.ac.kr/Encyves/wiki/index.php/명성왕후</v>
      </c>
      <c r="E43" s="17"/>
      <c r="F43" s="17"/>
      <c r="I43" s="2" t="str">
        <f t="shared" si="5"/>
        <v xml:space="preserve">명성왕후 인물 명성왕후 http://dh.aks.ac.kr/Encyves/wiki/index.php/명성왕후  </v>
      </c>
    </row>
    <row r="44" spans="1:9">
      <c r="A44" s="47" t="str">
        <f>객체뽑기!G8</f>
        <v>조선_숙종</v>
      </c>
      <c r="B44" s="47" t="str">
        <f>객체뽑기!D8</f>
        <v>인물</v>
      </c>
      <c r="C44" s="47" t="str">
        <f>객체뽑기!B8</f>
        <v>조선_숙종</v>
      </c>
      <c r="D44" s="47" t="str">
        <f>링크조합!C7</f>
        <v>http://dh.aks.ac.kr/Encyves/wiki/index.php/조선_숙종</v>
      </c>
      <c r="E44" s="17"/>
      <c r="F44" s="17"/>
      <c r="I44" s="2" t="str">
        <f t="shared" si="5"/>
        <v xml:space="preserve">조선_숙종 인물 조선_숙종 http://dh.aks.ac.kr/Encyves/wiki/index.php/조선_숙종  </v>
      </c>
    </row>
    <row r="45" spans="1:9">
      <c r="A45" s="47" t="str">
        <f>객체뽑기!G9</f>
        <v>신간구황촬요</v>
      </c>
      <c r="B45" s="47" t="str">
        <f>객체뽑기!D9</f>
        <v>전시자료</v>
      </c>
      <c r="C45" s="47" t="str">
        <f>객체뽑기!B9</f>
        <v>신간구황촬요</v>
      </c>
      <c r="D45" s="47" t="str">
        <f>링크조합!C8</f>
        <v>http://dh.aks.ac.kr/Encyves/wiki/index.php/신간구황촬요</v>
      </c>
      <c r="E45" s="17"/>
      <c r="F45" s="17"/>
      <c r="I45" s="2" t="str">
        <f t="shared" si="5"/>
        <v xml:space="preserve">신간구황촬요 전시자료 신간구황촬요 http://dh.aks.ac.kr/Encyves/wiki/index.php/신간구황촬요  </v>
      </c>
    </row>
    <row r="46" spans="1:9">
      <c r="A46" s="47" t="str">
        <f>객체뽑기!G10</f>
        <v>대동법</v>
      </c>
      <c r="B46" s="47" t="str">
        <f>객체뽑기!D10</f>
        <v>개념</v>
      </c>
      <c r="C46" s="47" t="str">
        <f>객체뽑기!B10</f>
        <v>대동법</v>
      </c>
      <c r="D46" s="47" t="str">
        <f>링크조합!C9</f>
        <v>http://dh.aks.ac.kr/Encyves/wiki/index.php/대동법</v>
      </c>
      <c r="E46" s="17"/>
      <c r="F46" s="17"/>
      <c r="I46" s="2" t="str">
        <f t="shared" si="5"/>
        <v xml:space="preserve">대동법 개념 대동법 http://dh.aks.ac.kr/Encyves/wiki/index.php/대동법  </v>
      </c>
    </row>
    <row r="47" spans="1:9">
      <c r="A47" s="47" t="str">
        <f>객체뽑기!G11</f>
        <v>인경왕후</v>
      </c>
      <c r="B47" s="47" t="str">
        <f>객체뽑기!D11</f>
        <v>인물</v>
      </c>
      <c r="C47" s="47" t="str">
        <f>객체뽑기!B11</f>
        <v>인경왕후</v>
      </c>
      <c r="D47" s="47" t="str">
        <f>링크조합!C10</f>
        <v>http://dh.aks.ac.kr/Encyves/wiki/index.php/인경왕후</v>
      </c>
      <c r="E47" s="17"/>
      <c r="F47" s="17"/>
      <c r="I47" s="2" t="str">
        <f t="shared" si="5"/>
        <v xml:space="preserve">인경왕후 인물 인경왕후 http://dh.aks.ac.kr/Encyves/wiki/index.php/인경왕후  </v>
      </c>
    </row>
    <row r="48" spans="1:9">
      <c r="A48" s="47" t="str">
        <f>객체뽑기!G12</f>
        <v>김만기</v>
      </c>
      <c r="B48" s="47" t="str">
        <f>객체뽑기!D12</f>
        <v>인물</v>
      </c>
      <c r="C48" s="47" t="str">
        <f>객체뽑기!B12</f>
        <v>김만기</v>
      </c>
      <c r="D48" s="47" t="str">
        <f>링크조합!C11</f>
        <v>http://dh.aks.ac.kr/Encyves/wiki/index.php/김만기</v>
      </c>
      <c r="E48" s="17"/>
      <c r="F48" s="17"/>
      <c r="I48" s="2" t="str">
        <f t="shared" si="5"/>
        <v xml:space="preserve">김만기 인물 김만기 http://dh.aks.ac.kr/Encyves/wiki/index.php/김만기  </v>
      </c>
    </row>
    <row r="49" spans="1:9">
      <c r="A49" s="47" t="str">
        <f>객체뽑기!G13</f>
        <v>김만중</v>
      </c>
      <c r="B49" s="47" t="str">
        <f>객체뽑기!D13</f>
        <v>인물</v>
      </c>
      <c r="C49" s="47" t="str">
        <f>객체뽑기!B13</f>
        <v>김만중</v>
      </c>
      <c r="D49" s="47" t="str">
        <f>링크조합!C12</f>
        <v>http://dh.aks.ac.kr/Encyves/wiki/index.php/김만중</v>
      </c>
      <c r="E49" s="17"/>
      <c r="F49" s="17"/>
      <c r="I49" s="2" t="str">
        <f t="shared" si="5"/>
        <v xml:space="preserve">김만중 인물 김만중 http://dh.aks.ac.kr/Encyves/wiki/index.php/김만중  </v>
      </c>
    </row>
    <row r="50" spans="1:9">
      <c r="A50" s="47" t="str">
        <f>객체뽑기!G14</f>
        <v>조선_현종</v>
      </c>
      <c r="B50" s="47" t="str">
        <f>객체뽑기!D14</f>
        <v>인물</v>
      </c>
      <c r="C50" s="47" t="str">
        <f>객체뽑기!B14</f>
        <v>조선_현종</v>
      </c>
      <c r="D50" s="47" t="str">
        <f>링크조합!C13</f>
        <v>http://dh.aks.ac.kr/Encyves/wiki/index.php/조선_현종</v>
      </c>
      <c r="E50" s="17"/>
      <c r="F50" s="17"/>
      <c r="I50" s="2" t="str">
        <f t="shared" si="5"/>
        <v xml:space="preserve">조선_현종 인물 조선_현종 http://dh.aks.ac.kr/Encyves/wiki/index.php/조선_현종  </v>
      </c>
    </row>
    <row r="51" spans="1:9">
      <c r="A51" s="47" t="str">
        <f>객체뽑기!G15</f>
        <v>희빈장씨</v>
      </c>
      <c r="B51" s="47" t="str">
        <f>객체뽑기!D15</f>
        <v>인물</v>
      </c>
      <c r="C51" s="47" t="str">
        <f>객체뽑기!B15</f>
        <v>희빈장씨</v>
      </c>
      <c r="D51" s="47" t="str">
        <f>링크조합!C14</f>
        <v>http://dh.aks.ac.kr/Encyves/wiki/index.php/희빈장씨</v>
      </c>
      <c r="E51" s="17"/>
      <c r="F51" s="17"/>
      <c r="I51" s="2" t="str">
        <f t="shared" si="5"/>
        <v xml:space="preserve">희빈장씨 인물 희빈장씨 http://dh.aks.ac.kr/Encyves/wiki/index.php/희빈장씨  </v>
      </c>
    </row>
    <row r="52" spans="1:9">
      <c r="A52" s="47" t="str">
        <f>객체뽑기!G16</f>
        <v>홍수의_변</v>
      </c>
      <c r="B52" s="47" t="str">
        <f>객체뽑기!D16</f>
        <v>사건</v>
      </c>
      <c r="C52" s="47" t="str">
        <f>객체뽑기!B16</f>
        <v>홍수의_변</v>
      </c>
      <c r="D52" s="47" t="str">
        <f>링크조합!C15</f>
        <v>http://dh.aks.ac.kr/Encyves/wiki/index.php/홍수의_변</v>
      </c>
      <c r="E52" s="17"/>
      <c r="F52" s="17"/>
      <c r="I52" s="2" t="str">
        <f t="shared" si="5"/>
        <v xml:space="preserve">홍수의_변 사건 홍수의_변 http://dh.aks.ac.kr/Encyves/wiki/index.php/홍수의_변  </v>
      </c>
    </row>
    <row r="53" spans="1:9">
      <c r="A53" s="47" t="str">
        <f>객체뽑기!G17</f>
        <v>광산_김씨</v>
      </c>
      <c r="B53" s="47" t="str">
        <f>객체뽑기!D17</f>
        <v>단체</v>
      </c>
      <c r="C53" s="47" t="str">
        <f>객체뽑기!B17</f>
        <v>광산_김씨</v>
      </c>
      <c r="D53" s="47" t="str">
        <f>링크조합!C16</f>
        <v>http://dh.aks.ac.kr/Encyves/wiki/index.php/광산_김씨</v>
      </c>
      <c r="E53" s="17"/>
      <c r="F53" s="17"/>
      <c r="I53" s="2" t="str">
        <f t="shared" si="5"/>
        <v xml:space="preserve">광산_김씨 단체 광산_김씨 http://dh.aks.ac.kr/Encyves/wiki/index.php/광산_김씨  </v>
      </c>
    </row>
    <row r="54" spans="1:9">
      <c r="A54" s="47" t="str">
        <f>객체뽑기!G18</f>
        <v>구운몽</v>
      </c>
      <c r="B54" s="47" t="str">
        <f>객체뽑기!D18</f>
        <v>문헌</v>
      </c>
      <c r="C54" s="47" t="str">
        <f>객체뽑기!B18</f>
        <v>구운몽</v>
      </c>
      <c r="D54" s="47" t="str">
        <f>링크조합!C17</f>
        <v>http://dh.aks.ac.kr/Encyves/wiki/index.php/구운몽</v>
      </c>
      <c r="E54" s="17"/>
      <c r="F54" s="17"/>
      <c r="I54" s="2" t="str">
        <f t="shared" si="5"/>
        <v xml:space="preserve">구운몽 문헌 구운몽 http://dh.aks.ac.kr/Encyves/wiki/index.php/구운몽  </v>
      </c>
    </row>
    <row r="55" spans="1:9">
      <c r="A55" s="47" t="str">
        <f>객체뽑기!G19</f>
        <v>송시열</v>
      </c>
      <c r="B55" s="47" t="str">
        <f>객체뽑기!D19</f>
        <v>인물</v>
      </c>
      <c r="C55" s="47" t="str">
        <f>객체뽑기!B19</f>
        <v>송시열</v>
      </c>
      <c r="D55" s="47" t="str">
        <f>링크조합!C18</f>
        <v>http://dh.aks.ac.kr/Encyves/wiki/index.php/송시열</v>
      </c>
      <c r="E55" s="17"/>
      <c r="F55" s="17"/>
      <c r="I55" s="2" t="str">
        <f t="shared" si="5"/>
        <v xml:space="preserve">송시열 인물 송시열 http://dh.aks.ac.kr/Encyves/wiki/index.php/송시열  </v>
      </c>
    </row>
    <row r="56" spans="1:9">
      <c r="A56" s="47" t="str">
        <f>객체뽑기!G20</f>
        <v>광산김씨_상언</v>
      </c>
      <c r="B56" s="47" t="str">
        <f>객체뽑기!D20</f>
        <v>전시자료</v>
      </c>
      <c r="C56" s="47" t="str">
        <f>객체뽑기!B20</f>
        <v>광산김씨_상언</v>
      </c>
      <c r="D56" s="47" t="str">
        <f>링크조합!C19</f>
        <v>http://dh.aks.ac.kr/Encyves/wiki/index.php/광산김씨_상언</v>
      </c>
      <c r="E56" s="47"/>
      <c r="F56" s="47"/>
      <c r="I56" s="2" t="str">
        <f t="shared" ref="I56:I58" si="6">A56&amp;" "&amp;B56&amp;" "&amp;C56&amp;" "&amp;D56&amp;" "&amp;E56&amp;" "&amp;F56</f>
        <v xml:space="preserve">광산김씨_상언 전시자료 광산김씨_상언 http://dh.aks.ac.kr/Encyves/wiki/index.php/광산김씨_상언  </v>
      </c>
    </row>
    <row r="57" spans="1:9">
      <c r="A57" s="47" t="str">
        <f>객체뽑기!G21</f>
        <v>이이명의_처_광산_김씨</v>
      </c>
      <c r="B57" s="47" t="str">
        <f>객체뽑기!D21</f>
        <v>인물</v>
      </c>
      <c r="C57" s="47" t="str">
        <f>객체뽑기!B21</f>
        <v>이이명의_처_광산_김씨</v>
      </c>
      <c r="D57" s="47" t="str">
        <f>링크조합!C20</f>
        <v>http://dh.aks.ac.kr/Encyves/wiki/index.php/이이명의_처_광산_김씨</v>
      </c>
      <c r="E57" s="47"/>
      <c r="F57" s="47"/>
      <c r="I57" s="2" t="str">
        <f t="shared" si="6"/>
        <v xml:space="preserve">이이명의_처_광산_김씨 인물 이이명의_처_광산_김씨 http://dh.aks.ac.kr/Encyves/wiki/index.php/이이명의_처_광산_김씨  </v>
      </c>
    </row>
    <row r="58" spans="1:9">
      <c r="A58" s="47" t="str">
        <f>객체뽑기!G22</f>
        <v>김육_표준영정</v>
      </c>
      <c r="B58" s="47" t="str">
        <f>객체뽑기!D22</f>
        <v>물품</v>
      </c>
      <c r="C58" s="47" t="str">
        <f>객체뽑기!B22</f>
        <v>김육_표준영정</v>
      </c>
      <c r="D58" s="47" t="str">
        <f>링크조합!C21</f>
        <v>http://dh.aks.ac.kr/Encyves/wiki/index.php/김육_표준영정</v>
      </c>
      <c r="E58" s="47"/>
      <c r="F58" s="47"/>
      <c r="I58" s="2" t="str">
        <f t="shared" si="6"/>
        <v xml:space="preserve">김육_표준영정 물품 김육_표준영정 http://dh.aks.ac.kr/Encyves/wiki/index.php/김육_표준영정  </v>
      </c>
    </row>
    <row r="59" spans="1:9">
      <c r="A59" s="47" t="str">
        <f>객체뽑기!G23</f>
        <v>김석주_공신도상</v>
      </c>
      <c r="B59" s="47" t="str">
        <f>객체뽑기!D23</f>
        <v>물품</v>
      </c>
      <c r="C59" s="47" t="str">
        <f>객체뽑기!B23</f>
        <v>김석주_공신도상</v>
      </c>
      <c r="D59" s="47" t="str">
        <f>링크조합!C22</f>
        <v>http://dh.aks.ac.kr/Encyves/wiki/index.php/김석주_공신도상</v>
      </c>
      <c r="E59" s="47"/>
      <c r="F59" s="47"/>
      <c r="I59" s="2" t="str">
        <f t="shared" ref="I59:I61" si="7">A59&amp;" "&amp;B59&amp;" "&amp;C59&amp;" "&amp;D59&amp;" "&amp;E59&amp;" "&amp;F59</f>
        <v xml:space="preserve">김석주_공신도상 물품 김석주_공신도상 http://dh.aks.ac.kr/Encyves/wiki/index.php/김석주_공신도상  </v>
      </c>
    </row>
    <row r="60" spans="1:9">
      <c r="A60" s="47" t="str">
        <f>객체뽑기!G24</f>
        <v>김만중_초상</v>
      </c>
      <c r="B60" s="47" t="str">
        <f>객체뽑기!D24</f>
        <v>물품</v>
      </c>
      <c r="C60" s="47" t="str">
        <f>객체뽑기!B24</f>
        <v>김만중_초상</v>
      </c>
      <c r="D60" s="47" t="str">
        <f>링크조합!C23</f>
        <v>http://dh.aks.ac.kr/Encyves/wiki/index.php/김만중_초상</v>
      </c>
      <c r="E60" s="47"/>
      <c r="F60" s="47"/>
      <c r="I60" s="2" t="str">
        <f t="shared" si="7"/>
        <v xml:space="preserve">김만중_초상 물품 김만중_초상 http://dh.aks.ac.kr/Encyves/wiki/index.php/김만중_초상  </v>
      </c>
    </row>
    <row r="61" spans="1:9">
      <c r="A61" s="47" t="str">
        <f>객체뽑기!G25</f>
        <v>광산_김씨</v>
      </c>
      <c r="B61" s="47" t="str">
        <f>객체뽑기!D25</f>
        <v>단체</v>
      </c>
      <c r="C61" s="47" t="str">
        <f>객체뽑기!B25</f>
        <v>광산_김씨</v>
      </c>
      <c r="D61" s="47" t="str">
        <f>링크조합!C24</f>
        <v>http://dh.aks.ac.kr/Encyves/wiki/index.php/광산_김씨</v>
      </c>
      <c r="E61" s="47"/>
      <c r="F61" s="47"/>
      <c r="I61" s="2" t="str">
        <f t="shared" si="7"/>
        <v xml:space="preserve">광산_김씨 단체 광산_김씨 http://dh.aks.ac.kr/Encyves/wiki/index.php/광산_김씨  </v>
      </c>
    </row>
    <row r="62" spans="1:9">
      <c r="A62" s="47" t="str">
        <f>객체뽑기!G26</f>
        <v>경신환국</v>
      </c>
      <c r="B62" s="47" t="str">
        <f>객체뽑기!D26</f>
        <v>사건</v>
      </c>
      <c r="C62" s="47" t="str">
        <f>객체뽑기!B26</f>
        <v>경신환국</v>
      </c>
      <c r="D62" s="47" t="str">
        <f>링크조합!C25</f>
        <v>http://dh.aks.ac.kr/Encyves/wiki/index.php/경신환국</v>
      </c>
      <c r="E62" s="47"/>
      <c r="F62" s="47"/>
      <c r="I62" s="2" t="str">
        <f t="shared" ref="I62:I63" si="8">A62&amp;" "&amp;B62&amp;" "&amp;C62&amp;" "&amp;D62&amp;" "&amp;E62&amp;" "&amp;F62</f>
        <v xml:space="preserve">경신환국 사건 경신환국 http://dh.aks.ac.kr/Encyves/wiki/index.php/경신환국  </v>
      </c>
    </row>
    <row r="63" spans="1:9">
      <c r="A63" s="47" t="str">
        <f>객체뽑기!G27</f>
        <v>보사공신</v>
      </c>
      <c r="B63" s="47" t="str">
        <f>객체뽑기!D27</f>
        <v>개념</v>
      </c>
      <c r="C63" s="47" t="str">
        <f>객체뽑기!B27</f>
        <v>보사공신</v>
      </c>
      <c r="D63" s="47" t="str">
        <f>링크조합!C26</f>
        <v>http://dh.aks.ac.kr/Encyves/wiki/index.php/보사공신</v>
      </c>
      <c r="E63" s="47"/>
      <c r="F63" s="47"/>
      <c r="I63" s="2" t="str">
        <f t="shared" si="8"/>
        <v xml:space="preserve">보사공신 개념 보사공신 http://dh.aks.ac.kr/Encyves/wiki/index.php/보사공신  </v>
      </c>
    </row>
    <row r="64" spans="1:9">
      <c r="A64" s="97"/>
      <c r="B64" s="98"/>
      <c r="C64" s="98"/>
      <c r="D64" s="98"/>
      <c r="E64" s="98"/>
      <c r="F64" s="99"/>
      <c r="I64" s="2"/>
    </row>
    <row r="65" spans="1:9">
      <c r="A65" s="97" t="str">
        <f>B6</f>
        <v>#Links</v>
      </c>
      <c r="B65" s="98"/>
      <c r="C65" s="98"/>
      <c r="D65" s="98"/>
      <c r="E65" s="98"/>
      <c r="F65" s="99"/>
      <c r="I65" s="2" t="str">
        <f>A65</f>
        <v>#Links</v>
      </c>
    </row>
    <row r="66" spans="1:9">
      <c r="A66" s="15" t="s">
        <v>36</v>
      </c>
      <c r="B66" s="15" t="s">
        <v>37</v>
      </c>
      <c r="C66" s="15" t="s">
        <v>70</v>
      </c>
      <c r="D66" s="15"/>
      <c r="E66" s="15"/>
      <c r="F66" s="15"/>
      <c r="I66" s="2"/>
    </row>
    <row r="67" spans="1:9">
      <c r="A67" s="17" t="str">
        <f>'관계정보 (2)'!O4</f>
        <v>청풍_김씨</v>
      </c>
      <c r="B67" s="17" t="str">
        <f>'관계정보 (2)'!P4</f>
        <v>김육</v>
      </c>
      <c r="C67" s="17" t="str">
        <f>'관계정보 (2)'!Q4</f>
        <v> foaf:member </v>
      </c>
      <c r="D67" s="17"/>
      <c r="E67" s="17"/>
      <c r="F67" s="17"/>
      <c r="I67" s="2" t="str">
        <f t="shared" ref="I67:I96" si="9">A67&amp;" "&amp;B67&amp;" "&amp;C67</f>
        <v>청풍_김씨 김육  foaf:member </v>
      </c>
    </row>
    <row r="68" spans="1:9">
      <c r="A68" s="47" t="str">
        <f>'관계정보 (2)'!O5</f>
        <v>청풍_김씨</v>
      </c>
      <c r="B68" s="47" t="str">
        <f>'관계정보 (2)'!P5</f>
        <v>김석주</v>
      </c>
      <c r="C68" s="47" t="str">
        <f>'관계정보 (2)'!Q5</f>
        <v> foaf:member </v>
      </c>
      <c r="D68" s="17"/>
      <c r="E68" s="17"/>
      <c r="F68" s="17"/>
      <c r="I68" s="2" t="str">
        <f t="shared" si="9"/>
        <v>청풍_김씨 김석주  foaf:member </v>
      </c>
    </row>
    <row r="69" spans="1:9">
      <c r="A69" s="47" t="str">
        <f>'관계정보 (2)'!O6</f>
        <v>청풍_김씨</v>
      </c>
      <c r="B69" s="47" t="str">
        <f>'관계정보 (2)'!P6</f>
        <v>김좌명</v>
      </c>
      <c r="C69" s="47" t="str">
        <f>'관계정보 (2)'!Q6</f>
        <v> foaf:member </v>
      </c>
      <c r="D69" s="17"/>
      <c r="E69" s="17"/>
      <c r="F69" s="17"/>
      <c r="I69" s="2" t="str">
        <f t="shared" si="9"/>
        <v>청풍_김씨 김좌명  foaf:member </v>
      </c>
    </row>
    <row r="70" spans="1:9">
      <c r="A70" s="47" t="str">
        <f>'관계정보 (2)'!O7</f>
        <v>청풍_김씨</v>
      </c>
      <c r="B70" s="47" t="str">
        <f>'관계정보 (2)'!P7</f>
        <v>김우명</v>
      </c>
      <c r="C70" s="47" t="str">
        <f>'관계정보 (2)'!Q7</f>
        <v> foaf:member </v>
      </c>
      <c r="D70" s="17"/>
      <c r="E70" s="17"/>
      <c r="F70" s="17"/>
      <c r="I70" s="2" t="str">
        <f t="shared" si="9"/>
        <v>청풍_김씨 김우명  foaf:member </v>
      </c>
    </row>
    <row r="71" spans="1:9">
      <c r="A71" s="47" t="str">
        <f>'관계정보 (2)'!O8</f>
        <v>청풍_김씨</v>
      </c>
      <c r="B71" s="47" t="str">
        <f>'관계정보 (2)'!P8</f>
        <v>명성왕후</v>
      </c>
      <c r="C71" s="47" t="str">
        <f>'관계정보 (2)'!Q8</f>
        <v> foaf:member </v>
      </c>
      <c r="D71" s="17"/>
      <c r="E71" s="17"/>
      <c r="F71" s="17"/>
      <c r="I71" s="2" t="str">
        <f t="shared" si="9"/>
        <v>청풍_김씨 명성왕후  foaf:member </v>
      </c>
    </row>
    <row r="72" spans="1:9">
      <c r="A72" s="47" t="str">
        <f>'관계정보 (2)'!O9</f>
        <v>광산_김씨</v>
      </c>
      <c r="B72" s="47" t="str">
        <f>'관계정보 (2)'!P9</f>
        <v>인경왕후</v>
      </c>
      <c r="C72" s="47" t="str">
        <f>'관계정보 (2)'!Q9</f>
        <v> foaf:member </v>
      </c>
      <c r="D72" s="17"/>
      <c r="E72" s="17"/>
      <c r="F72" s="17"/>
      <c r="I72" s="2" t="str">
        <f t="shared" si="9"/>
        <v>광산_김씨 인경왕후  foaf:member </v>
      </c>
    </row>
    <row r="73" spans="1:9">
      <c r="A73" s="47" t="str">
        <f>'관계정보 (2)'!O10</f>
        <v>광산_김씨</v>
      </c>
      <c r="B73" s="47" t="str">
        <f>'관계정보 (2)'!P10</f>
        <v>김만기</v>
      </c>
      <c r="C73" s="47" t="str">
        <f>'관계정보 (2)'!Q10</f>
        <v> foaf:member </v>
      </c>
      <c r="D73" s="17"/>
      <c r="E73" s="17"/>
      <c r="F73" s="17"/>
      <c r="I73" s="2" t="str">
        <f t="shared" si="9"/>
        <v>광산_김씨 김만기  foaf:member </v>
      </c>
    </row>
    <row r="74" spans="1:9">
      <c r="A74" s="47" t="str">
        <f>'관계정보 (2)'!O11</f>
        <v>광산_김씨</v>
      </c>
      <c r="B74" s="47" t="str">
        <f>'관계정보 (2)'!P11</f>
        <v>김만중</v>
      </c>
      <c r="C74" s="47" t="str">
        <f>'관계정보 (2)'!Q11</f>
        <v> foaf:member </v>
      </c>
      <c r="D74" s="17"/>
      <c r="E74" s="17"/>
      <c r="F74" s="17"/>
      <c r="I74" s="2" t="str">
        <f t="shared" si="9"/>
        <v>광산_김씨 김만중  foaf:member </v>
      </c>
    </row>
    <row r="75" spans="1:9">
      <c r="A75" s="47" t="str">
        <f>'관계정보 (2)'!O12</f>
        <v>김육</v>
      </c>
      <c r="B75" s="47" t="str">
        <f>'관계정보 (2)'!P12</f>
        <v>김좌명</v>
      </c>
      <c r="C75" s="47" t="str">
        <f>'관계정보 (2)'!Q12</f>
        <v> ekc:hasSon </v>
      </c>
      <c r="D75" s="17"/>
      <c r="E75" s="17"/>
      <c r="F75" s="17"/>
      <c r="I75" s="2" t="str">
        <f t="shared" si="9"/>
        <v>김육 김좌명  ekc:hasSon </v>
      </c>
    </row>
    <row r="76" spans="1:9">
      <c r="A76" s="47" t="str">
        <f>'관계정보 (2)'!O13</f>
        <v>김좌명</v>
      </c>
      <c r="B76" s="47" t="str">
        <f>'관계정보 (2)'!P13</f>
        <v>김석주</v>
      </c>
      <c r="C76" s="47" t="str">
        <f>'관계정보 (2)'!Q13</f>
        <v> ekc:hasSon </v>
      </c>
      <c r="D76" s="17"/>
      <c r="E76" s="17"/>
      <c r="F76" s="17"/>
      <c r="I76" s="2" t="str">
        <f t="shared" si="9"/>
        <v>김좌명 김석주  ekc:hasSon </v>
      </c>
    </row>
    <row r="77" spans="1:9">
      <c r="A77" s="47" t="str">
        <f>'관계정보 (2)'!O14</f>
        <v>명성왕후</v>
      </c>
      <c r="B77" s="47" t="str">
        <f>'관계정보 (2)'!P14</f>
        <v>김우명</v>
      </c>
      <c r="C77" s="47" t="str">
        <f>'관계정보 (2)'!Q14</f>
        <v> ekc:hasFather </v>
      </c>
      <c r="D77" s="17"/>
      <c r="E77" s="17"/>
      <c r="F77" s="17"/>
      <c r="I77" s="2" t="str">
        <f t="shared" si="9"/>
        <v>명성왕후 김우명  ekc:hasFather </v>
      </c>
    </row>
    <row r="78" spans="1:9">
      <c r="A78" s="47" t="str">
        <f>'관계정보 (2)'!O15</f>
        <v>조선_현종</v>
      </c>
      <c r="B78" s="47" t="str">
        <f>'관계정보 (2)'!P15</f>
        <v>명성왕후</v>
      </c>
      <c r="C78" s="47" t="str">
        <f>'관계정보 (2)'!Q15</f>
        <v> ekc:hasWife </v>
      </c>
      <c r="D78" s="17"/>
      <c r="E78" s="17"/>
      <c r="F78" s="17"/>
      <c r="I78" s="2" t="str">
        <f t="shared" si="9"/>
        <v>조선_현종 명성왕후  ekc:hasWife </v>
      </c>
    </row>
    <row r="79" spans="1:9">
      <c r="A79" s="47" t="str">
        <f>'관계정보 (2)'!O16</f>
        <v>명성왕후</v>
      </c>
      <c r="B79" s="47" t="str">
        <f>'관계정보 (2)'!P16</f>
        <v>조선_숙종</v>
      </c>
      <c r="C79" s="47" t="str">
        <f>'관계정보 (2)'!Q16</f>
        <v> ekc:hasSon </v>
      </c>
      <c r="D79" s="17"/>
      <c r="E79" s="17"/>
      <c r="F79" s="17"/>
      <c r="I79" s="2" t="str">
        <f t="shared" si="9"/>
        <v>명성왕후 조선_숙종  ekc:hasSon </v>
      </c>
    </row>
    <row r="80" spans="1:9">
      <c r="A80" s="47" t="str">
        <f>'관계정보 (2)'!O17</f>
        <v>조선_숙종</v>
      </c>
      <c r="B80" s="47" t="str">
        <f>'관계정보 (2)'!P17</f>
        <v>인경왕후</v>
      </c>
      <c r="C80" s="47" t="str">
        <f>'관계정보 (2)'!Q17</f>
        <v> ekc:hasWife </v>
      </c>
      <c r="D80" s="17"/>
      <c r="E80" s="17"/>
      <c r="F80" s="17"/>
      <c r="I80" s="2" t="str">
        <f t="shared" si="9"/>
        <v>조선_숙종 인경왕후  ekc:hasWife </v>
      </c>
    </row>
    <row r="81" spans="1:9">
      <c r="A81" s="47" t="str">
        <f>'관계정보 (2)'!O18</f>
        <v>김만기</v>
      </c>
      <c r="B81" s="47" t="str">
        <f>'관계정보 (2)'!P18</f>
        <v>김만중</v>
      </c>
      <c r="C81" s="47" t="str">
        <f>'관계정보 (2)'!Q18</f>
        <v> ekc:hasBrother </v>
      </c>
      <c r="D81" s="17"/>
      <c r="E81" s="17"/>
      <c r="F81" s="17"/>
      <c r="I81" s="2" t="str">
        <f t="shared" si="9"/>
        <v>김만기 김만중  ekc:hasBrother </v>
      </c>
    </row>
    <row r="82" spans="1:9">
      <c r="A82" s="47" t="str">
        <f>'관계정보 (2)'!O19</f>
        <v>인경왕후</v>
      </c>
      <c r="B82" s="47" t="str">
        <f>'관계정보 (2)'!P19</f>
        <v>김만기</v>
      </c>
      <c r="C82" s="47" t="str">
        <f>'관계정보 (2)'!Q19</f>
        <v> ekc:hasFather </v>
      </c>
      <c r="D82" s="17"/>
      <c r="E82" s="17"/>
      <c r="F82" s="17"/>
      <c r="I82" s="2" t="str">
        <f t="shared" si="9"/>
        <v>인경왕후 김만기  ekc:hasFather </v>
      </c>
    </row>
    <row r="83" spans="1:9">
      <c r="A83" s="47" t="str">
        <f>'관계정보 (2)'!O20</f>
        <v>김육</v>
      </c>
      <c r="B83" s="47" t="str">
        <f>'관계정보 (2)'!P20</f>
        <v>대동법</v>
      </c>
      <c r="C83" s="47" t="str">
        <f>'관계정보 (2)'!Q20</f>
        <v> edm:isRelatedTo </v>
      </c>
      <c r="D83" s="17"/>
      <c r="E83" s="17"/>
      <c r="F83" s="17"/>
      <c r="I83" s="2" t="str">
        <f t="shared" si="9"/>
        <v>김육 대동법  edm:isRelatedTo </v>
      </c>
    </row>
    <row r="84" spans="1:9">
      <c r="A84" s="47" t="str">
        <f>'관계정보 (2)'!O21</f>
        <v>신간구황촬요</v>
      </c>
      <c r="B84" s="47" t="str">
        <f>'관계정보 (2)'!P21</f>
        <v>김육</v>
      </c>
      <c r="C84" s="47" t="str">
        <f>'관계정보 (2)'!Q21</f>
        <v> dcterms:creator </v>
      </c>
      <c r="D84" s="17"/>
      <c r="E84" s="17"/>
      <c r="F84" s="17"/>
      <c r="I84" s="2" t="str">
        <f t="shared" si="9"/>
        <v>신간구황촬요 김육  dcterms:creator </v>
      </c>
    </row>
    <row r="85" spans="1:9">
      <c r="A85" s="47" t="str">
        <f>'관계정보 (2)'!O22</f>
        <v>구운몽</v>
      </c>
      <c r="B85" s="47" t="str">
        <f>'관계정보 (2)'!P22</f>
        <v>김만중</v>
      </c>
      <c r="C85" s="47" t="str">
        <f>'관계정보 (2)'!Q22</f>
        <v> dcterms:creator </v>
      </c>
      <c r="D85" s="17"/>
      <c r="E85" s="17"/>
      <c r="F85" s="17"/>
      <c r="I85" s="2" t="str">
        <f t="shared" si="9"/>
        <v>구운몽 김만중  dcterms:creator </v>
      </c>
    </row>
    <row r="86" spans="1:9">
      <c r="A86" s="47" t="str">
        <f>'관계정보 (2)'!O23</f>
        <v>명성왕후</v>
      </c>
      <c r="B86" s="47" t="str">
        <f>'관계정보 (2)'!P23</f>
        <v>홍수의_변</v>
      </c>
      <c r="C86" s="47" t="str">
        <f>'관계정보 (2)'!Q23</f>
        <v> edm:isRelatedTo </v>
      </c>
      <c r="D86" s="17"/>
      <c r="E86" s="17"/>
      <c r="F86" s="17"/>
      <c r="I86" s="2" t="str">
        <f t="shared" si="9"/>
        <v>명성왕후 홍수의_변  edm:isRelatedTo </v>
      </c>
    </row>
    <row r="87" spans="1:9">
      <c r="A87" s="47" t="str">
        <f>'관계정보 (2)'!O24</f>
        <v>조선_현종</v>
      </c>
      <c r="B87" s="47" t="str">
        <f>'관계정보 (2)'!P24</f>
        <v>조선_숙종</v>
      </c>
      <c r="C87" s="47" t="str">
        <f>'관계정보 (2)'!Q24</f>
        <v> ekc:hasSon </v>
      </c>
      <c r="D87" s="17"/>
      <c r="E87" s="17"/>
      <c r="F87" s="17"/>
      <c r="I87" s="2" t="str">
        <f t="shared" si="9"/>
        <v>조선_현종 조선_숙종  ekc:hasSon </v>
      </c>
    </row>
    <row r="88" spans="1:9">
      <c r="A88" s="47" t="str">
        <f>'관계정보 (2)'!O25</f>
        <v>조선_숙종</v>
      </c>
      <c r="B88" s="47" t="str">
        <f>'관계정보 (2)'!P25</f>
        <v>희빈장씨</v>
      </c>
      <c r="C88" s="47" t="str">
        <f>'관계정보 (2)'!Q25</f>
        <v> ekc:hasWife </v>
      </c>
      <c r="D88" s="17"/>
      <c r="E88" s="17"/>
      <c r="F88" s="17"/>
      <c r="I88" s="2" t="str">
        <f t="shared" si="9"/>
        <v>조선_숙종 희빈장씨  ekc:hasWife </v>
      </c>
    </row>
    <row r="89" spans="1:9">
      <c r="A89" s="47" t="str">
        <f>'관계정보 (2)'!O26</f>
        <v>송시열</v>
      </c>
      <c r="B89" s="47" t="str">
        <f>'관계정보 (2)'!P26</f>
        <v>김만중</v>
      </c>
      <c r="C89" s="47" t="str">
        <f>'관계정보 (2)'!Q26</f>
        <v> ekc:hasDisciple </v>
      </c>
      <c r="D89" s="17"/>
      <c r="E89" s="17"/>
      <c r="F89" s="17"/>
      <c r="I89" s="2" t="str">
        <f t="shared" si="9"/>
        <v>송시열 김만중  ekc:hasDisciple </v>
      </c>
    </row>
    <row r="90" spans="1:9">
      <c r="A90" s="47" t="str">
        <f>'관계정보 (2)'!O27</f>
        <v>김육_표준영정</v>
      </c>
      <c r="B90" s="47" t="str">
        <f>'관계정보 (2)'!P27</f>
        <v>김육</v>
      </c>
      <c r="C90" s="47" t="str">
        <f>'관계정보 (2)'!Q27</f>
        <v> ekc:depicts </v>
      </c>
      <c r="D90" s="17"/>
      <c r="E90" s="17"/>
      <c r="F90" s="17"/>
      <c r="I90" s="2" t="str">
        <f t="shared" si="9"/>
        <v>김육_표준영정 김육  ekc:depicts </v>
      </c>
    </row>
    <row r="91" spans="1:9">
      <c r="A91" s="47" t="str">
        <f>'관계정보 (2)'!O28</f>
        <v>김석주_공신도상</v>
      </c>
      <c r="B91" s="47" t="str">
        <f>'관계정보 (2)'!P28</f>
        <v>김석주</v>
      </c>
      <c r="C91" s="47" t="str">
        <f>'관계정보 (2)'!Q28</f>
        <v> ekc:depicts </v>
      </c>
      <c r="D91" s="17"/>
      <c r="E91" s="17"/>
      <c r="F91" s="17"/>
      <c r="I91" s="2" t="str">
        <f t="shared" si="9"/>
        <v>김석주_공신도상 김석주  ekc:depicts </v>
      </c>
    </row>
    <row r="92" spans="1:9">
      <c r="A92" s="47" t="str">
        <f>'관계정보 (2)'!O29</f>
        <v>김만중_초상</v>
      </c>
      <c r="B92" s="47" t="str">
        <f>'관계정보 (2)'!P29</f>
        <v>김만중</v>
      </c>
      <c r="C92" s="47" t="str">
        <f>'관계정보 (2)'!Q29</f>
        <v> ekc:depicts </v>
      </c>
      <c r="D92" s="17"/>
      <c r="E92" s="17"/>
      <c r="F92" s="17"/>
      <c r="I92" s="2" t="str">
        <f t="shared" si="9"/>
        <v>김만중_초상 김만중  ekc:depicts </v>
      </c>
    </row>
    <row r="93" spans="1:9">
      <c r="A93" s="47" t="str">
        <f>'관계정보 (2)'!O30</f>
        <v>이이명의_처_광산_김씨</v>
      </c>
      <c r="B93" s="47" t="str">
        <f>'관계정보 (2)'!P30</f>
        <v>김만중</v>
      </c>
      <c r="C93" s="47" t="str">
        <f>'관계정보 (2)'!Q30</f>
        <v> ekc:hasFather </v>
      </c>
      <c r="D93" s="47"/>
      <c r="E93" s="47"/>
      <c r="F93" s="47"/>
      <c r="I93" s="2" t="str">
        <f t="shared" si="9"/>
        <v>이이명의_처_광산_김씨 김만중  ekc:hasFather </v>
      </c>
    </row>
    <row r="94" spans="1:9" ht="16.95" customHeight="1">
      <c r="A94" s="47" t="str">
        <f>'관계정보 (2)'!O31</f>
        <v>광산김씨_상언</v>
      </c>
      <c r="B94" s="47" t="str">
        <f>'관계정보 (2)'!P31</f>
        <v>이이명의_처_광산_김씨</v>
      </c>
      <c r="C94" s="47" t="str">
        <f>'관계정보 (2)'!Q31</f>
        <v> dcterms:creator </v>
      </c>
      <c r="D94" s="47"/>
      <c r="E94" s="47"/>
      <c r="F94" s="47"/>
      <c r="I94" s="2" t="str">
        <f t="shared" si="9"/>
        <v>광산김씨_상언 이이명의_처_광산_김씨  dcterms:creator </v>
      </c>
    </row>
    <row r="95" spans="1:9">
      <c r="A95" s="47" t="str">
        <f>'관계정보 (2)'!O32</f>
        <v>김육</v>
      </c>
      <c r="B95" s="47" t="str">
        <f>'관계정보 (2)'!P32</f>
        <v>김우명</v>
      </c>
      <c r="C95" s="47" t="str">
        <f>'관계정보 (2)'!Q32</f>
        <v> ekc:hasSon </v>
      </c>
      <c r="D95" s="47"/>
      <c r="E95" s="47"/>
      <c r="F95" s="47"/>
      <c r="I95" s="2" t="str">
        <f t="shared" si="9"/>
        <v>김육 김우명  ekc:hasSon </v>
      </c>
    </row>
    <row r="96" spans="1:9">
      <c r="A96" s="47" t="str">
        <f>'관계정보 (2)'!O33</f>
        <v>광산_김씨</v>
      </c>
      <c r="B96" s="47" t="str">
        <f>'관계정보 (2)'!P33</f>
        <v>이이명의_처_광산_김씨</v>
      </c>
      <c r="C96" s="47" t="str">
        <f>'관계정보 (2)'!Q33</f>
        <v> foaf:member </v>
      </c>
      <c r="D96" s="47"/>
      <c r="E96" s="47"/>
      <c r="F96" s="47"/>
      <c r="I96" s="2" t="str">
        <f t="shared" si="9"/>
        <v>광산_김씨 이이명의_처_광산_김씨  foaf:member </v>
      </c>
    </row>
    <row r="97" spans="1:9">
      <c r="A97" s="47" t="str">
        <f>'관계정보 (2)'!O34</f>
        <v>김석주</v>
      </c>
      <c r="B97" s="47" t="str">
        <f>'관계정보 (2)'!P34</f>
        <v>경신환국</v>
      </c>
      <c r="C97" s="47" t="str">
        <f>'관계정보 (2)'!Q34</f>
        <v> edm:isRelatedTo </v>
      </c>
      <c r="D97" s="47"/>
      <c r="E97" s="47"/>
      <c r="F97" s="47"/>
      <c r="I97" s="2" t="str">
        <f t="shared" ref="I97:I99" si="10">A97&amp;" "&amp;B97&amp;" "&amp;C97</f>
        <v>김석주 경신환국  edm:isRelatedTo </v>
      </c>
    </row>
    <row r="98" spans="1:9">
      <c r="A98" s="47" t="str">
        <f>'관계정보 (2)'!O35</f>
        <v>조선_숙종</v>
      </c>
      <c r="B98" s="47" t="str">
        <f>'관계정보 (2)'!P35</f>
        <v>경신환국</v>
      </c>
      <c r="C98" s="47" t="str">
        <f>'관계정보 (2)'!Q35</f>
        <v> edm:isRelatedTo </v>
      </c>
      <c r="D98" s="47"/>
      <c r="E98" s="47"/>
      <c r="F98" s="47"/>
      <c r="I98" s="2" t="str">
        <f t="shared" si="10"/>
        <v>조선_숙종 경신환국  edm:isRelatedTo </v>
      </c>
    </row>
    <row r="99" spans="1:9">
      <c r="A99" s="47" t="str">
        <f>'관계정보 (2)'!O36</f>
        <v>보사공신</v>
      </c>
      <c r="B99" s="47" t="str">
        <f>'관계정보 (2)'!P36</f>
        <v>김석주</v>
      </c>
      <c r="C99" s="47" t="str">
        <f>'관계정보 (2)'!Q36</f>
        <v> foaf:member </v>
      </c>
      <c r="D99" s="47"/>
      <c r="E99" s="47"/>
      <c r="F99" s="47"/>
      <c r="I99" s="2" t="str">
        <f t="shared" si="10"/>
        <v>보사공신 김석주  foaf:member </v>
      </c>
    </row>
    <row r="100" spans="1:9">
      <c r="A100" s="97"/>
      <c r="B100" s="98"/>
      <c r="C100" s="98"/>
      <c r="D100" s="98"/>
      <c r="E100" s="98"/>
      <c r="F100" s="99"/>
      <c r="I100" s="2"/>
    </row>
    <row r="101" spans="1:9">
      <c r="A101" s="15" t="str">
        <f>B7</f>
        <v>#End</v>
      </c>
      <c r="B101" s="97"/>
      <c r="C101" s="98"/>
      <c r="D101" s="98"/>
      <c r="E101" s="98"/>
      <c r="F101" s="99"/>
      <c r="I101" s="2" t="str">
        <f>A101</f>
        <v>#End</v>
      </c>
    </row>
  </sheetData>
  <mergeCells count="10">
    <mergeCell ref="A12:F12"/>
    <mergeCell ref="A64:F64"/>
    <mergeCell ref="A100:F100"/>
    <mergeCell ref="B101:F101"/>
    <mergeCell ref="A65:F65"/>
    <mergeCell ref="A36:F36"/>
    <mergeCell ref="A23:F23"/>
    <mergeCell ref="A13:F13"/>
    <mergeCell ref="A35:F35"/>
    <mergeCell ref="A22:F22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8"/>
  <sheetViews>
    <sheetView workbookViewId="0"/>
  </sheetViews>
  <sheetFormatPr defaultColWidth="9" defaultRowHeight="17.399999999999999"/>
  <cols>
    <col min="1" max="1" width="9" style="16"/>
    <col min="2" max="2" width="24.09765625" style="16" customWidth="1"/>
    <col min="3" max="3" width="23.19921875" style="16" customWidth="1"/>
    <col min="4" max="4" width="20.59765625" style="16" customWidth="1"/>
    <col min="5" max="5" width="19.5" style="16" customWidth="1"/>
    <col min="6" max="6" width="14.19921875" style="16" customWidth="1"/>
    <col min="7" max="7" width="24.59765625" style="16" customWidth="1"/>
    <col min="8" max="8" width="24.69921875" style="16" customWidth="1"/>
    <col min="9" max="16384" width="9" style="16"/>
  </cols>
  <sheetData>
    <row r="1" spans="1:8" ht="28.2" thickBot="1">
      <c r="A1" s="18" t="s">
        <v>73</v>
      </c>
      <c r="B1" s="18" t="s">
        <v>74</v>
      </c>
      <c r="C1" s="18" t="s">
        <v>75</v>
      </c>
      <c r="D1" s="18" t="s">
        <v>76</v>
      </c>
      <c r="E1" s="18" t="s">
        <v>77</v>
      </c>
      <c r="F1" s="18" t="s">
        <v>78</v>
      </c>
      <c r="G1" s="18" t="s">
        <v>79</v>
      </c>
      <c r="H1" s="18" t="s">
        <v>80</v>
      </c>
    </row>
    <row r="2" spans="1:8" ht="28.2" thickBot="1">
      <c r="A2" s="19">
        <v>1</v>
      </c>
      <c r="B2" s="20" t="s">
        <v>81</v>
      </c>
      <c r="C2" s="19" t="s">
        <v>82</v>
      </c>
      <c r="D2" s="19"/>
      <c r="E2" s="19"/>
      <c r="F2" s="19" t="s">
        <v>82</v>
      </c>
      <c r="G2" s="21" t="s">
        <v>83</v>
      </c>
      <c r="H2" s="19" t="s">
        <v>84</v>
      </c>
    </row>
    <row r="3" spans="1:8" ht="28.2" thickBot="1">
      <c r="A3" s="19">
        <v>2</v>
      </c>
      <c r="B3" s="20" t="s">
        <v>81</v>
      </c>
      <c r="C3" s="20" t="s">
        <v>85</v>
      </c>
      <c r="D3" s="19"/>
      <c r="E3" s="19"/>
      <c r="F3" s="19" t="s">
        <v>82</v>
      </c>
      <c r="G3" s="21" t="s">
        <v>86</v>
      </c>
      <c r="H3" s="19" t="s">
        <v>87</v>
      </c>
    </row>
    <row r="4" spans="1:8" ht="28.2" thickBot="1">
      <c r="A4" s="19">
        <v>3</v>
      </c>
      <c r="B4" s="20" t="s">
        <v>81</v>
      </c>
      <c r="C4" s="20" t="s">
        <v>88</v>
      </c>
      <c r="D4" s="19"/>
      <c r="E4" s="19"/>
      <c r="F4" s="19" t="s">
        <v>82</v>
      </c>
      <c r="G4" s="21" t="s">
        <v>89</v>
      </c>
      <c r="H4" s="19" t="s">
        <v>90</v>
      </c>
    </row>
    <row r="5" spans="1:8" ht="18" thickBot="1">
      <c r="A5" s="19">
        <v>4</v>
      </c>
      <c r="B5" s="20" t="s">
        <v>81</v>
      </c>
      <c r="C5" s="20" t="s">
        <v>91</v>
      </c>
      <c r="D5" s="19"/>
      <c r="E5" s="19"/>
      <c r="F5" s="19" t="s">
        <v>82</v>
      </c>
      <c r="G5" s="19"/>
      <c r="H5" s="19" t="s">
        <v>92</v>
      </c>
    </row>
    <row r="6" spans="1:8" ht="18" thickBot="1">
      <c r="A6" s="19">
        <v>5</v>
      </c>
      <c r="B6" s="20" t="s">
        <v>93</v>
      </c>
      <c r="C6" s="19" t="s">
        <v>82</v>
      </c>
      <c r="D6" s="19"/>
      <c r="E6" s="19"/>
      <c r="F6" s="19" t="s">
        <v>82</v>
      </c>
      <c r="G6" s="21" t="s">
        <v>94</v>
      </c>
      <c r="H6" s="19" t="s">
        <v>95</v>
      </c>
    </row>
    <row r="7" spans="1:8" ht="18" thickBot="1">
      <c r="A7" s="19">
        <v>6</v>
      </c>
      <c r="B7" s="20" t="s">
        <v>96</v>
      </c>
      <c r="C7" s="19" t="s">
        <v>82</v>
      </c>
      <c r="D7" s="19"/>
      <c r="E7" s="19"/>
      <c r="F7" s="19" t="s">
        <v>82</v>
      </c>
      <c r="G7" s="21" t="s">
        <v>97</v>
      </c>
      <c r="H7" s="19" t="s">
        <v>98</v>
      </c>
    </row>
    <row r="8" spans="1:8" ht="28.2" thickBot="1">
      <c r="A8" s="19">
        <v>7</v>
      </c>
      <c r="B8" s="20" t="s">
        <v>99</v>
      </c>
      <c r="C8" s="19" t="s">
        <v>82</v>
      </c>
      <c r="D8" s="19"/>
      <c r="E8" s="19"/>
      <c r="F8" s="19" t="s">
        <v>82</v>
      </c>
      <c r="G8" s="22" t="s">
        <v>100</v>
      </c>
      <c r="H8" s="19" t="s">
        <v>101</v>
      </c>
    </row>
    <row r="9" spans="1:8" ht="18" thickBot="1">
      <c r="A9" s="19">
        <v>8</v>
      </c>
      <c r="B9" s="20" t="s">
        <v>102</v>
      </c>
      <c r="C9" s="19" t="s">
        <v>82</v>
      </c>
      <c r="D9" s="19"/>
      <c r="E9" s="19"/>
      <c r="F9" s="19" t="s">
        <v>82</v>
      </c>
      <c r="G9" s="21" t="s">
        <v>103</v>
      </c>
      <c r="H9" s="19" t="s">
        <v>104</v>
      </c>
    </row>
    <row r="10" spans="1:8" ht="18" thickBot="1">
      <c r="A10" s="19">
        <v>9</v>
      </c>
      <c r="B10" s="20" t="s">
        <v>105</v>
      </c>
      <c r="C10" s="19" t="s">
        <v>82</v>
      </c>
      <c r="D10" s="19"/>
      <c r="E10" s="19"/>
      <c r="F10" s="19" t="s">
        <v>82</v>
      </c>
      <c r="G10" s="22" t="s">
        <v>106</v>
      </c>
      <c r="H10" s="19" t="s">
        <v>107</v>
      </c>
    </row>
    <row r="11" spans="1:8" ht="18" thickBot="1">
      <c r="A11" s="19">
        <v>10</v>
      </c>
      <c r="B11" s="20" t="s">
        <v>108</v>
      </c>
      <c r="C11" s="19" t="s">
        <v>82</v>
      </c>
      <c r="D11" s="19"/>
      <c r="E11" s="19"/>
      <c r="F11" s="19" t="s">
        <v>82</v>
      </c>
      <c r="G11" s="21" t="s">
        <v>109</v>
      </c>
      <c r="H11" s="19" t="s">
        <v>110</v>
      </c>
    </row>
    <row r="12" spans="1:8" ht="18" thickBot="1">
      <c r="A12" s="19">
        <v>11</v>
      </c>
      <c r="B12" s="20" t="s">
        <v>111</v>
      </c>
      <c r="C12" s="19" t="s">
        <v>82</v>
      </c>
      <c r="D12" s="19"/>
      <c r="E12" s="19"/>
      <c r="F12" s="19" t="s">
        <v>82</v>
      </c>
      <c r="G12" s="21" t="s">
        <v>112</v>
      </c>
      <c r="H12" s="19" t="s">
        <v>113</v>
      </c>
    </row>
    <row r="13" spans="1:8" ht="18" thickBot="1">
      <c r="A13" s="19">
        <v>12</v>
      </c>
      <c r="B13" s="20" t="s">
        <v>114</v>
      </c>
      <c r="C13" s="19" t="s">
        <v>82</v>
      </c>
      <c r="D13" s="19"/>
      <c r="E13" s="19"/>
      <c r="F13" s="19" t="s">
        <v>82</v>
      </c>
      <c r="G13" s="21" t="s">
        <v>115</v>
      </c>
      <c r="H13" s="19" t="s">
        <v>116</v>
      </c>
    </row>
    <row r="14" spans="1:8" ht="28.2" thickBot="1">
      <c r="A14" s="19">
        <v>13</v>
      </c>
      <c r="B14" s="20" t="s">
        <v>117</v>
      </c>
      <c r="C14" s="19" t="s">
        <v>82</v>
      </c>
      <c r="D14" s="19"/>
      <c r="E14" s="19"/>
      <c r="F14" s="19" t="s">
        <v>82</v>
      </c>
      <c r="G14" s="21" t="s">
        <v>118</v>
      </c>
      <c r="H14" s="19" t="s">
        <v>119</v>
      </c>
    </row>
    <row r="15" spans="1:8" ht="42" thickBot="1">
      <c r="A15" s="19">
        <v>14</v>
      </c>
      <c r="B15" s="20" t="s">
        <v>120</v>
      </c>
      <c r="C15" s="19" t="s">
        <v>82</v>
      </c>
      <c r="D15" s="19" t="s">
        <v>121</v>
      </c>
      <c r="E15" s="19" t="s">
        <v>122</v>
      </c>
      <c r="F15" s="20" t="s">
        <v>123</v>
      </c>
      <c r="G15" s="21" t="s">
        <v>124</v>
      </c>
      <c r="H15" s="19" t="s">
        <v>125</v>
      </c>
    </row>
    <row r="16" spans="1:8" ht="18" thickBot="1">
      <c r="A16" s="19">
        <v>15</v>
      </c>
      <c r="B16" s="20" t="s">
        <v>126</v>
      </c>
      <c r="C16" s="19" t="s">
        <v>82</v>
      </c>
      <c r="D16" s="19"/>
      <c r="E16" s="19" t="s">
        <v>127</v>
      </c>
      <c r="F16" s="19" t="s">
        <v>82</v>
      </c>
      <c r="G16" s="19"/>
      <c r="H16" s="19" t="s">
        <v>128</v>
      </c>
    </row>
    <row r="17" spans="1:8" ht="42" thickBot="1">
      <c r="A17" s="19">
        <v>16</v>
      </c>
      <c r="B17" s="20" t="s">
        <v>129</v>
      </c>
      <c r="C17" s="19" t="s">
        <v>82</v>
      </c>
      <c r="D17" s="19" t="s">
        <v>130</v>
      </c>
      <c r="E17" s="19" t="s">
        <v>131</v>
      </c>
      <c r="F17" s="20" t="s">
        <v>132</v>
      </c>
      <c r="G17" s="21" t="s">
        <v>133</v>
      </c>
      <c r="H17" s="19" t="s">
        <v>134</v>
      </c>
    </row>
    <row r="18" spans="1:8" ht="42" thickBot="1">
      <c r="A18" s="19">
        <v>17</v>
      </c>
      <c r="B18" s="20" t="s">
        <v>129</v>
      </c>
      <c r="C18" s="19" t="s">
        <v>82</v>
      </c>
      <c r="D18" s="19" t="s">
        <v>135</v>
      </c>
      <c r="E18" s="19" t="s">
        <v>131</v>
      </c>
      <c r="F18" s="20" t="s">
        <v>136</v>
      </c>
      <c r="G18" s="21" t="s">
        <v>137</v>
      </c>
      <c r="H18" s="19" t="s">
        <v>138</v>
      </c>
    </row>
    <row r="19" spans="1:8" ht="42" thickBot="1">
      <c r="A19" s="19">
        <v>18</v>
      </c>
      <c r="B19" s="20" t="s">
        <v>139</v>
      </c>
      <c r="C19" s="19" t="s">
        <v>82</v>
      </c>
      <c r="D19" s="19" t="s">
        <v>130</v>
      </c>
      <c r="E19" s="19" t="s">
        <v>140</v>
      </c>
      <c r="F19" s="20" t="s">
        <v>132</v>
      </c>
      <c r="G19" s="21" t="s">
        <v>141</v>
      </c>
      <c r="H19" s="19" t="s">
        <v>142</v>
      </c>
    </row>
    <row r="20" spans="1:8" ht="42" thickBot="1">
      <c r="A20" s="19">
        <v>19</v>
      </c>
      <c r="B20" s="20" t="s">
        <v>139</v>
      </c>
      <c r="C20" s="19" t="s">
        <v>82</v>
      </c>
      <c r="D20" s="19" t="s">
        <v>135</v>
      </c>
      <c r="E20" s="19" t="s">
        <v>140</v>
      </c>
      <c r="F20" s="20" t="s">
        <v>136</v>
      </c>
      <c r="G20" s="19"/>
      <c r="H20" s="19" t="s">
        <v>143</v>
      </c>
    </row>
    <row r="21" spans="1:8" ht="28.2" thickBot="1">
      <c r="A21" s="19">
        <v>20</v>
      </c>
      <c r="B21" s="20" t="s">
        <v>144</v>
      </c>
      <c r="C21" s="19" t="s">
        <v>82</v>
      </c>
      <c r="D21" s="19"/>
      <c r="E21" s="19" t="s">
        <v>145</v>
      </c>
      <c r="F21" s="19" t="s">
        <v>82</v>
      </c>
      <c r="G21" s="22" t="s">
        <v>146</v>
      </c>
      <c r="H21" s="19" t="s">
        <v>147</v>
      </c>
    </row>
    <row r="22" spans="1:8" ht="18" thickBot="1">
      <c r="A22" s="19">
        <v>21</v>
      </c>
      <c r="B22" s="20" t="s">
        <v>148</v>
      </c>
      <c r="C22" s="19" t="s">
        <v>82</v>
      </c>
      <c r="D22" s="19"/>
      <c r="E22" s="19"/>
      <c r="F22" s="19" t="s">
        <v>82</v>
      </c>
      <c r="G22" s="21" t="s">
        <v>149</v>
      </c>
      <c r="H22" s="19" t="s">
        <v>150</v>
      </c>
    </row>
    <row r="23" spans="1:8" ht="18" thickBot="1">
      <c r="A23" s="19">
        <v>22</v>
      </c>
      <c r="B23" s="20" t="s">
        <v>151</v>
      </c>
      <c r="C23" s="19" t="s">
        <v>82</v>
      </c>
      <c r="D23" s="19"/>
      <c r="E23" s="19"/>
      <c r="F23" s="19" t="s">
        <v>82</v>
      </c>
      <c r="G23" s="19"/>
      <c r="H23" s="19" t="s">
        <v>152</v>
      </c>
    </row>
    <row r="24" spans="1:8" ht="18" thickBot="1">
      <c r="A24" s="19">
        <v>23</v>
      </c>
      <c r="B24" s="20" t="s">
        <v>153</v>
      </c>
      <c r="C24" s="19" t="s">
        <v>82</v>
      </c>
      <c r="D24" s="19"/>
      <c r="E24" s="19"/>
      <c r="F24" s="19" t="s">
        <v>82</v>
      </c>
      <c r="G24" s="19"/>
      <c r="H24" s="19" t="s">
        <v>154</v>
      </c>
    </row>
    <row r="25" spans="1:8" ht="18" thickBot="1">
      <c r="A25" s="19">
        <v>24</v>
      </c>
      <c r="B25" s="20" t="s">
        <v>155</v>
      </c>
      <c r="C25" s="19" t="s">
        <v>82</v>
      </c>
      <c r="D25" s="19"/>
      <c r="E25" s="19"/>
      <c r="F25" s="19" t="s">
        <v>82</v>
      </c>
      <c r="G25" s="19"/>
      <c r="H25" s="19" t="s">
        <v>156</v>
      </c>
    </row>
    <row r="26" spans="1:8" ht="18" thickBot="1">
      <c r="A26" s="19">
        <v>25</v>
      </c>
      <c r="B26" s="20" t="s">
        <v>157</v>
      </c>
      <c r="C26" s="19" t="s">
        <v>82</v>
      </c>
      <c r="D26" s="19"/>
      <c r="E26" s="19"/>
      <c r="F26" s="19" t="s">
        <v>82</v>
      </c>
      <c r="G26" s="19"/>
      <c r="H26" s="19" t="s">
        <v>158</v>
      </c>
    </row>
    <row r="27" spans="1:8" ht="28.2" thickBot="1">
      <c r="A27" s="19">
        <v>26</v>
      </c>
      <c r="B27" s="20" t="s">
        <v>159</v>
      </c>
      <c r="C27" s="19" t="s">
        <v>82</v>
      </c>
      <c r="D27" s="19"/>
      <c r="E27" s="19"/>
      <c r="F27" s="19" t="s">
        <v>82</v>
      </c>
      <c r="G27" s="19"/>
      <c r="H27" s="19" t="s">
        <v>160</v>
      </c>
    </row>
    <row r="28" spans="1:8" ht="42" thickBot="1">
      <c r="A28" s="19">
        <v>27</v>
      </c>
      <c r="B28" s="20" t="s">
        <v>161</v>
      </c>
      <c r="C28" s="19" t="s">
        <v>82</v>
      </c>
      <c r="D28" s="19" t="s">
        <v>162</v>
      </c>
      <c r="E28" s="19" t="s">
        <v>163</v>
      </c>
      <c r="F28" s="20" t="s">
        <v>164</v>
      </c>
      <c r="G28" s="21" t="s">
        <v>165</v>
      </c>
      <c r="H28" s="19" t="s">
        <v>166</v>
      </c>
    </row>
    <row r="29" spans="1:8" ht="18" thickBot="1">
      <c r="A29" s="19">
        <v>28</v>
      </c>
      <c r="B29" s="20" t="s">
        <v>167</v>
      </c>
      <c r="C29" s="19" t="s">
        <v>82</v>
      </c>
      <c r="D29" s="19"/>
      <c r="E29" s="19"/>
      <c r="F29" s="19" t="s">
        <v>82</v>
      </c>
      <c r="G29" s="19"/>
      <c r="H29" s="19" t="s">
        <v>168</v>
      </c>
    </row>
    <row r="30" spans="1:8" ht="18" thickBot="1">
      <c r="A30" s="19">
        <v>29</v>
      </c>
      <c r="B30" s="20" t="s">
        <v>169</v>
      </c>
      <c r="C30" s="19" t="s">
        <v>82</v>
      </c>
      <c r="D30" s="19"/>
      <c r="E30" s="19"/>
      <c r="F30" s="19" t="s">
        <v>82</v>
      </c>
      <c r="G30" s="19"/>
      <c r="H30" s="19" t="s">
        <v>170</v>
      </c>
    </row>
    <row r="31" spans="1:8" ht="42" thickBot="1">
      <c r="A31" s="19">
        <v>30</v>
      </c>
      <c r="B31" s="20" t="s">
        <v>171</v>
      </c>
      <c r="C31" s="19" t="s">
        <v>82</v>
      </c>
      <c r="D31" s="19" t="s">
        <v>172</v>
      </c>
      <c r="E31" s="19" t="s">
        <v>173</v>
      </c>
      <c r="F31" s="20" t="s">
        <v>174</v>
      </c>
      <c r="G31" s="21" t="s">
        <v>175</v>
      </c>
      <c r="H31" s="19" t="s">
        <v>176</v>
      </c>
    </row>
    <row r="32" spans="1:8" ht="42" thickBot="1">
      <c r="A32" s="19">
        <v>31</v>
      </c>
      <c r="B32" s="20" t="s">
        <v>177</v>
      </c>
      <c r="C32" s="19" t="s">
        <v>82</v>
      </c>
      <c r="D32" s="19"/>
      <c r="E32" s="19"/>
      <c r="F32" s="20" t="s">
        <v>178</v>
      </c>
      <c r="G32" s="22" t="s">
        <v>179</v>
      </c>
      <c r="H32" s="19" t="s">
        <v>180</v>
      </c>
    </row>
    <row r="33" spans="1:8" ht="42" thickBot="1">
      <c r="A33" s="19">
        <v>32</v>
      </c>
      <c r="B33" s="20" t="s">
        <v>181</v>
      </c>
      <c r="C33" s="19" t="s">
        <v>82</v>
      </c>
      <c r="D33" s="19"/>
      <c r="E33" s="19"/>
      <c r="F33" s="20" t="s">
        <v>182</v>
      </c>
      <c r="G33" s="22" t="s">
        <v>183</v>
      </c>
      <c r="H33" s="19" t="s">
        <v>184</v>
      </c>
    </row>
    <row r="34" spans="1:8" ht="18" thickBot="1">
      <c r="A34" s="19">
        <v>33</v>
      </c>
      <c r="B34" s="20" t="s">
        <v>185</v>
      </c>
      <c r="C34" s="19" t="s">
        <v>82</v>
      </c>
      <c r="D34" s="19"/>
      <c r="E34" s="19"/>
      <c r="F34" s="19" t="s">
        <v>82</v>
      </c>
      <c r="G34" s="21" t="s">
        <v>186</v>
      </c>
      <c r="H34" s="19" t="s">
        <v>187</v>
      </c>
    </row>
    <row r="35" spans="1:8" ht="18" thickBot="1">
      <c r="A35" s="19">
        <v>34</v>
      </c>
      <c r="B35" s="20" t="s">
        <v>188</v>
      </c>
      <c r="C35" s="19" t="s">
        <v>82</v>
      </c>
      <c r="D35" s="19"/>
      <c r="E35" s="19"/>
      <c r="F35" s="19" t="s">
        <v>82</v>
      </c>
      <c r="G35" s="21" t="s">
        <v>189</v>
      </c>
      <c r="H35" s="19" t="s">
        <v>190</v>
      </c>
    </row>
    <row r="36" spans="1:8" ht="18" thickBot="1">
      <c r="A36" s="19">
        <v>35</v>
      </c>
      <c r="B36" s="20" t="s">
        <v>191</v>
      </c>
      <c r="C36" s="19" t="s">
        <v>82</v>
      </c>
      <c r="D36" s="19"/>
      <c r="E36" s="19"/>
      <c r="F36" s="19" t="s">
        <v>82</v>
      </c>
      <c r="G36" s="19"/>
      <c r="H36" s="19" t="s">
        <v>192</v>
      </c>
    </row>
    <row r="37" spans="1:8" ht="42" thickBot="1">
      <c r="A37" s="19">
        <v>36</v>
      </c>
      <c r="B37" s="20" t="s">
        <v>193</v>
      </c>
      <c r="C37" s="19" t="s">
        <v>82</v>
      </c>
      <c r="D37" s="19"/>
      <c r="E37" s="19"/>
      <c r="F37" s="20" t="s">
        <v>194</v>
      </c>
      <c r="G37" s="21" t="s">
        <v>195</v>
      </c>
      <c r="H37" s="19" t="s">
        <v>196</v>
      </c>
    </row>
    <row r="38" spans="1:8" ht="28.2" thickBot="1">
      <c r="A38" s="19">
        <v>37</v>
      </c>
      <c r="B38" s="20" t="s">
        <v>197</v>
      </c>
      <c r="C38" s="19" t="s">
        <v>82</v>
      </c>
      <c r="D38" s="19"/>
      <c r="E38" s="19"/>
      <c r="F38" s="19" t="s">
        <v>82</v>
      </c>
      <c r="G38" s="22" t="s">
        <v>198</v>
      </c>
      <c r="H38" s="19" t="s">
        <v>199</v>
      </c>
    </row>
    <row r="39" spans="1:8" ht="28.2" thickBot="1">
      <c r="A39" s="19">
        <v>38</v>
      </c>
      <c r="B39" s="20" t="s">
        <v>200</v>
      </c>
      <c r="C39" s="19" t="s">
        <v>82</v>
      </c>
      <c r="D39" s="19"/>
      <c r="E39" s="19"/>
      <c r="F39" s="19" t="s">
        <v>82</v>
      </c>
      <c r="G39" s="21" t="s">
        <v>201</v>
      </c>
      <c r="H39" s="19" t="s">
        <v>202</v>
      </c>
    </row>
    <row r="40" spans="1:8" ht="28.2" thickBot="1">
      <c r="A40" s="19">
        <v>39</v>
      </c>
      <c r="B40" s="20" t="s">
        <v>203</v>
      </c>
      <c r="C40" s="19" t="s">
        <v>82</v>
      </c>
      <c r="D40" s="19"/>
      <c r="E40" s="19"/>
      <c r="F40" s="19" t="s">
        <v>82</v>
      </c>
      <c r="G40" s="21" t="s">
        <v>204</v>
      </c>
      <c r="H40" s="19" t="s">
        <v>205</v>
      </c>
    </row>
    <row r="41" spans="1:8" ht="18" thickBot="1">
      <c r="A41" s="19">
        <v>40</v>
      </c>
      <c r="B41" s="20" t="s">
        <v>206</v>
      </c>
      <c r="C41" s="19" t="s">
        <v>82</v>
      </c>
      <c r="D41" s="19"/>
      <c r="E41" s="19"/>
      <c r="F41" s="19" t="s">
        <v>82</v>
      </c>
      <c r="G41" s="21" t="s">
        <v>207</v>
      </c>
      <c r="H41" s="19" t="s">
        <v>208</v>
      </c>
    </row>
    <row r="42" spans="1:8" ht="18" thickBot="1">
      <c r="A42" s="19">
        <v>41</v>
      </c>
      <c r="B42" s="20" t="s">
        <v>209</v>
      </c>
      <c r="C42" s="19" t="s">
        <v>82</v>
      </c>
      <c r="D42" s="19"/>
      <c r="E42" s="19"/>
      <c r="F42" s="19" t="s">
        <v>82</v>
      </c>
      <c r="G42" s="22" t="s">
        <v>210</v>
      </c>
      <c r="H42" s="19" t="s">
        <v>211</v>
      </c>
    </row>
    <row r="43" spans="1:8" ht="18" thickBot="1">
      <c r="A43" s="19">
        <v>42</v>
      </c>
      <c r="B43" s="20" t="s">
        <v>212</v>
      </c>
      <c r="C43" s="19" t="s">
        <v>82</v>
      </c>
      <c r="D43" s="19"/>
      <c r="E43" s="19"/>
      <c r="F43" s="19" t="s">
        <v>82</v>
      </c>
      <c r="G43" s="22" t="s">
        <v>213</v>
      </c>
      <c r="H43" s="19" t="s">
        <v>214</v>
      </c>
    </row>
    <row r="44" spans="1:8" ht="28.2" thickBot="1">
      <c r="A44" s="19">
        <v>43</v>
      </c>
      <c r="B44" s="20" t="s">
        <v>215</v>
      </c>
      <c r="C44" s="19" t="s">
        <v>82</v>
      </c>
      <c r="D44" s="19"/>
      <c r="E44" s="19"/>
      <c r="F44" s="19" t="s">
        <v>82</v>
      </c>
      <c r="G44" s="21" t="s">
        <v>216</v>
      </c>
      <c r="H44" s="19" t="s">
        <v>217</v>
      </c>
    </row>
    <row r="45" spans="1:8" ht="18" thickBot="1">
      <c r="A45" s="19">
        <v>44</v>
      </c>
      <c r="B45" s="20" t="s">
        <v>218</v>
      </c>
      <c r="C45" s="19" t="s">
        <v>82</v>
      </c>
      <c r="D45" s="19"/>
      <c r="E45" s="19"/>
      <c r="F45" s="19" t="s">
        <v>82</v>
      </c>
      <c r="G45" s="21" t="s">
        <v>219</v>
      </c>
      <c r="H45" s="19" t="s">
        <v>220</v>
      </c>
    </row>
    <row r="46" spans="1:8" ht="18" thickBot="1">
      <c r="A46" s="19">
        <v>45</v>
      </c>
      <c r="B46" s="20" t="s">
        <v>221</v>
      </c>
      <c r="C46" s="19" t="s">
        <v>82</v>
      </c>
      <c r="D46" s="19"/>
      <c r="E46" s="19"/>
      <c r="F46" s="19" t="s">
        <v>82</v>
      </c>
      <c r="G46" s="21" t="s">
        <v>222</v>
      </c>
      <c r="H46" s="19" t="s">
        <v>223</v>
      </c>
    </row>
    <row r="47" spans="1:8" ht="42" thickBot="1">
      <c r="A47" s="19">
        <v>46</v>
      </c>
      <c r="B47" s="20" t="s">
        <v>224</v>
      </c>
      <c r="C47" s="19" t="s">
        <v>82</v>
      </c>
      <c r="D47" s="19"/>
      <c r="E47" s="19"/>
      <c r="F47" s="20" t="s">
        <v>225</v>
      </c>
      <c r="G47" s="21" t="s">
        <v>226</v>
      </c>
      <c r="H47" s="19" t="s">
        <v>227</v>
      </c>
    </row>
    <row r="48" spans="1:8" ht="27.6">
      <c r="A48" s="92">
        <v>47</v>
      </c>
      <c r="B48" s="100" t="s">
        <v>228</v>
      </c>
      <c r="C48" s="92" t="s">
        <v>82</v>
      </c>
      <c r="D48" s="92"/>
      <c r="E48" s="92"/>
      <c r="F48" s="92" t="s">
        <v>82</v>
      </c>
      <c r="G48" s="94" t="s">
        <v>229</v>
      </c>
      <c r="H48" s="23" t="s">
        <v>230</v>
      </c>
    </row>
    <row r="49" spans="1:8" ht="18" thickBot="1">
      <c r="A49" s="93"/>
      <c r="B49" s="101"/>
      <c r="C49" s="93"/>
      <c r="D49" s="93"/>
      <c r="E49" s="93"/>
      <c r="F49" s="93"/>
      <c r="G49" s="95"/>
      <c r="H49" s="24" t="s">
        <v>231</v>
      </c>
    </row>
    <row r="50" spans="1:8" ht="18" thickBot="1">
      <c r="A50" s="19">
        <v>48</v>
      </c>
      <c r="B50" s="20" t="s">
        <v>232</v>
      </c>
      <c r="C50" s="19" t="s">
        <v>82</v>
      </c>
      <c r="D50" s="19"/>
      <c r="E50" s="19"/>
      <c r="F50" s="19" t="s">
        <v>82</v>
      </c>
      <c r="G50" s="22" t="s">
        <v>233</v>
      </c>
      <c r="H50" s="19" t="s">
        <v>234</v>
      </c>
    </row>
    <row r="51" spans="1:8" ht="28.2" thickBot="1">
      <c r="A51" s="19">
        <v>49</v>
      </c>
      <c r="B51" s="20" t="s">
        <v>235</v>
      </c>
      <c r="C51" s="19" t="s">
        <v>82</v>
      </c>
      <c r="D51" s="19"/>
      <c r="E51" s="19"/>
      <c r="F51" s="19" t="s">
        <v>82</v>
      </c>
      <c r="G51" s="19"/>
      <c r="H51" s="19" t="s">
        <v>236</v>
      </c>
    </row>
    <row r="52" spans="1:8" ht="18" thickBot="1">
      <c r="A52" s="19">
        <v>50</v>
      </c>
      <c r="B52" s="20" t="s">
        <v>237</v>
      </c>
      <c r="C52" s="19" t="s">
        <v>82</v>
      </c>
      <c r="D52" s="19"/>
      <c r="E52" s="19"/>
      <c r="F52" s="19" t="s">
        <v>82</v>
      </c>
      <c r="G52" s="22" t="s">
        <v>238</v>
      </c>
      <c r="H52" s="19" t="s">
        <v>239</v>
      </c>
    </row>
    <row r="53" spans="1:8" ht="42" thickBot="1">
      <c r="A53" s="19">
        <v>51</v>
      </c>
      <c r="B53" s="20" t="s">
        <v>240</v>
      </c>
      <c r="C53" s="19" t="s">
        <v>82</v>
      </c>
      <c r="D53" s="19"/>
      <c r="E53" s="19"/>
      <c r="F53" s="20" t="s">
        <v>241</v>
      </c>
      <c r="G53" s="21" t="s">
        <v>242</v>
      </c>
      <c r="H53" s="19" t="s">
        <v>243</v>
      </c>
    </row>
    <row r="54" spans="1:8" ht="42" thickBot="1">
      <c r="A54" s="19">
        <v>52</v>
      </c>
      <c r="B54" s="20" t="s">
        <v>244</v>
      </c>
      <c r="C54" s="19" t="s">
        <v>82</v>
      </c>
      <c r="D54" s="19"/>
      <c r="E54" s="19"/>
      <c r="F54" s="20" t="s">
        <v>245</v>
      </c>
      <c r="G54" s="21" t="s">
        <v>246</v>
      </c>
      <c r="H54" s="19" t="s">
        <v>247</v>
      </c>
    </row>
    <row r="55" spans="1:8" ht="42" thickBot="1">
      <c r="A55" s="19">
        <v>53</v>
      </c>
      <c r="B55" s="20" t="s">
        <v>248</v>
      </c>
      <c r="C55" s="19" t="s">
        <v>82</v>
      </c>
      <c r="D55" s="19"/>
      <c r="E55" s="19"/>
      <c r="F55" s="20" t="s">
        <v>249</v>
      </c>
      <c r="G55" s="21" t="s">
        <v>250</v>
      </c>
      <c r="H55" s="19" t="s">
        <v>251</v>
      </c>
    </row>
    <row r="56" spans="1:8" ht="18" thickBot="1">
      <c r="A56" s="19">
        <v>54</v>
      </c>
      <c r="B56" s="20" t="s">
        <v>252</v>
      </c>
      <c r="C56" s="19" t="s">
        <v>82</v>
      </c>
      <c r="D56" s="19"/>
      <c r="E56" s="19"/>
      <c r="F56" s="19" t="s">
        <v>82</v>
      </c>
      <c r="G56" s="21" t="s">
        <v>253</v>
      </c>
      <c r="H56" s="19" t="s">
        <v>254</v>
      </c>
    </row>
    <row r="57" spans="1:8" ht="18" thickBot="1">
      <c r="A57" s="19">
        <v>55</v>
      </c>
      <c r="B57" s="20" t="s">
        <v>255</v>
      </c>
      <c r="C57" s="19" t="s">
        <v>82</v>
      </c>
      <c r="D57" s="19"/>
      <c r="E57" s="19"/>
      <c r="F57" s="19" t="s">
        <v>82</v>
      </c>
      <c r="G57" s="21" t="s">
        <v>256</v>
      </c>
      <c r="H57" s="19" t="s">
        <v>257</v>
      </c>
    </row>
    <row r="58" spans="1:8" ht="18" thickBot="1">
      <c r="A58" s="19">
        <v>56</v>
      </c>
      <c r="B58" s="20" t="s">
        <v>258</v>
      </c>
      <c r="C58" s="19" t="s">
        <v>82</v>
      </c>
      <c r="D58" s="19"/>
      <c r="E58" s="19"/>
      <c r="F58" s="19" t="s">
        <v>82</v>
      </c>
      <c r="G58" s="21" t="s">
        <v>259</v>
      </c>
      <c r="H58" s="19" t="s">
        <v>260</v>
      </c>
    </row>
    <row r="59" spans="1:8" ht="18" thickBot="1">
      <c r="A59" s="19">
        <v>57</v>
      </c>
      <c r="B59" s="20" t="s">
        <v>261</v>
      </c>
      <c r="C59" s="19" t="s">
        <v>82</v>
      </c>
      <c r="D59" s="19"/>
      <c r="E59" s="19"/>
      <c r="F59" s="19" t="s">
        <v>82</v>
      </c>
      <c r="G59" s="21" t="s">
        <v>262</v>
      </c>
      <c r="H59" s="19" t="s">
        <v>263</v>
      </c>
    </row>
    <row r="60" spans="1:8" ht="42" thickBot="1">
      <c r="A60" s="19">
        <v>58</v>
      </c>
      <c r="B60" s="20" t="s">
        <v>264</v>
      </c>
      <c r="C60" s="19" t="s">
        <v>82</v>
      </c>
      <c r="D60" s="19"/>
      <c r="E60" s="19"/>
      <c r="F60" s="19" t="s">
        <v>82</v>
      </c>
      <c r="G60" s="21" t="s">
        <v>265</v>
      </c>
      <c r="H60" s="19" t="s">
        <v>266</v>
      </c>
    </row>
    <row r="61" spans="1:8" ht="42" thickBot="1">
      <c r="A61" s="19">
        <v>59</v>
      </c>
      <c r="B61" s="20" t="s">
        <v>267</v>
      </c>
      <c r="C61" s="19" t="s">
        <v>82</v>
      </c>
      <c r="D61" s="19"/>
      <c r="E61" s="19"/>
      <c r="F61" s="20" t="s">
        <v>268</v>
      </c>
      <c r="G61" s="21" t="s">
        <v>269</v>
      </c>
      <c r="H61" s="19" t="s">
        <v>270</v>
      </c>
    </row>
    <row r="62" spans="1:8" ht="18" thickBot="1">
      <c r="A62" s="19">
        <v>60</v>
      </c>
      <c r="B62" s="20" t="s">
        <v>271</v>
      </c>
      <c r="C62" s="19" t="s">
        <v>82</v>
      </c>
      <c r="D62" s="19"/>
      <c r="E62" s="19"/>
      <c r="F62" s="19" t="s">
        <v>82</v>
      </c>
      <c r="G62" s="21" t="s">
        <v>272</v>
      </c>
      <c r="H62" s="19" t="s">
        <v>273</v>
      </c>
    </row>
    <row r="63" spans="1:8" ht="18" thickBot="1">
      <c r="A63" s="19">
        <v>61</v>
      </c>
      <c r="B63" s="20" t="s">
        <v>274</v>
      </c>
      <c r="C63" s="19" t="s">
        <v>82</v>
      </c>
      <c r="D63" s="19"/>
      <c r="E63" s="19"/>
      <c r="F63" s="19" t="s">
        <v>82</v>
      </c>
      <c r="G63" s="21" t="s">
        <v>275</v>
      </c>
      <c r="H63" s="19" t="s">
        <v>276</v>
      </c>
    </row>
    <row r="64" spans="1:8" ht="28.2" thickBot="1">
      <c r="A64" s="19">
        <v>62</v>
      </c>
      <c r="B64" s="20" t="s">
        <v>277</v>
      </c>
      <c r="C64" s="19" t="s">
        <v>82</v>
      </c>
      <c r="D64" s="19"/>
      <c r="E64" s="19"/>
      <c r="F64" s="19" t="s">
        <v>82</v>
      </c>
      <c r="G64" s="21" t="s">
        <v>278</v>
      </c>
      <c r="H64" s="19" t="s">
        <v>279</v>
      </c>
    </row>
    <row r="65" spans="1:8" ht="18" thickBot="1">
      <c r="A65" s="19">
        <v>63</v>
      </c>
      <c r="B65" s="20" t="s">
        <v>280</v>
      </c>
      <c r="C65" s="19" t="s">
        <v>82</v>
      </c>
      <c r="D65" s="19"/>
      <c r="E65" s="19"/>
      <c r="F65" s="19" t="s">
        <v>82</v>
      </c>
      <c r="G65" s="21" t="s">
        <v>281</v>
      </c>
      <c r="H65" s="19" t="s">
        <v>282</v>
      </c>
    </row>
    <row r="66" spans="1:8">
      <c r="A66" s="92">
        <v>64</v>
      </c>
      <c r="B66" s="100" t="s">
        <v>283</v>
      </c>
      <c r="C66" s="92" t="s">
        <v>82</v>
      </c>
      <c r="D66" s="92"/>
      <c r="E66" s="92"/>
      <c r="F66" s="92" t="s">
        <v>82</v>
      </c>
      <c r="G66" s="94" t="s">
        <v>284</v>
      </c>
      <c r="H66" s="23" t="s">
        <v>285</v>
      </c>
    </row>
    <row r="67" spans="1:8" ht="28.2" thickBot="1">
      <c r="A67" s="93"/>
      <c r="B67" s="101"/>
      <c r="C67" s="93"/>
      <c r="D67" s="93"/>
      <c r="E67" s="93"/>
      <c r="F67" s="93"/>
      <c r="G67" s="95"/>
      <c r="H67" s="24" t="s">
        <v>286</v>
      </c>
    </row>
    <row r="68" spans="1:8" ht="18" thickBot="1">
      <c r="A68" s="19">
        <v>65</v>
      </c>
      <c r="B68" s="20" t="s">
        <v>287</v>
      </c>
      <c r="C68" s="19" t="s">
        <v>82</v>
      </c>
      <c r="D68" s="19"/>
      <c r="E68" s="19"/>
      <c r="F68" s="19" t="s">
        <v>82</v>
      </c>
      <c r="G68" s="19"/>
      <c r="H68" s="19" t="s">
        <v>288</v>
      </c>
    </row>
  </sheetData>
  <mergeCells count="14">
    <mergeCell ref="G48:G49"/>
    <mergeCell ref="A66:A67"/>
    <mergeCell ref="B66:B67"/>
    <mergeCell ref="C66:C67"/>
    <mergeCell ref="D66:D67"/>
    <mergeCell ref="E66:E67"/>
    <mergeCell ref="F66:F67"/>
    <mergeCell ref="G66:G67"/>
    <mergeCell ref="A48:A49"/>
    <mergeCell ref="B48:B49"/>
    <mergeCell ref="C48:C49"/>
    <mergeCell ref="D48:D49"/>
    <mergeCell ref="E48:E49"/>
    <mergeCell ref="F48:F49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0"/>
  <sheetViews>
    <sheetView topLeftCell="A7" workbookViewId="0">
      <selection activeCell="B28" sqref="B28"/>
    </sheetView>
  </sheetViews>
  <sheetFormatPr defaultRowHeight="17.399999999999999"/>
  <cols>
    <col min="1" max="1" width="40.69921875" bestFit="1" customWidth="1"/>
    <col min="2" max="2" width="27.69921875" bestFit="1" customWidth="1"/>
  </cols>
  <sheetData>
    <row r="1" spans="1:3">
      <c r="A1" s="39" t="s">
        <v>810</v>
      </c>
      <c r="B1" s="17" t="str">
        <f>'네트워크 그래프 만들기'!C38</f>
        <v>김육</v>
      </c>
      <c r="C1" t="str">
        <f t="shared" ref="C1:C24" si="0">A1&amp;B1</f>
        <v>http://dh.aks.ac.kr/Encyves/wiki/index.php/김육</v>
      </c>
    </row>
    <row r="2" spans="1:3">
      <c r="A2" s="39" t="s">
        <v>810</v>
      </c>
      <c r="B2" s="47" t="str">
        <f>'네트워크 그래프 만들기'!C39</f>
        <v>김석주</v>
      </c>
      <c r="C2" t="str">
        <f t="shared" si="0"/>
        <v>http://dh.aks.ac.kr/Encyves/wiki/index.php/김석주</v>
      </c>
    </row>
    <row r="3" spans="1:3">
      <c r="A3" s="39" t="s">
        <v>810</v>
      </c>
      <c r="B3" s="47" t="str">
        <f>'네트워크 그래프 만들기'!C40</f>
        <v>청풍_김씨</v>
      </c>
      <c r="C3" t="str">
        <f t="shared" si="0"/>
        <v>http://dh.aks.ac.kr/Encyves/wiki/index.php/청풍_김씨</v>
      </c>
    </row>
    <row r="4" spans="1:3">
      <c r="A4" s="39" t="s">
        <v>810</v>
      </c>
      <c r="B4" s="47" t="str">
        <f>'네트워크 그래프 만들기'!C41</f>
        <v>김좌명</v>
      </c>
      <c r="C4" t="str">
        <f t="shared" si="0"/>
        <v>http://dh.aks.ac.kr/Encyves/wiki/index.php/김좌명</v>
      </c>
    </row>
    <row r="5" spans="1:3">
      <c r="A5" s="39" t="s">
        <v>810</v>
      </c>
      <c r="B5" s="47" t="str">
        <f>'네트워크 그래프 만들기'!C42</f>
        <v>김우명</v>
      </c>
      <c r="C5" t="str">
        <f t="shared" si="0"/>
        <v>http://dh.aks.ac.kr/Encyves/wiki/index.php/김우명</v>
      </c>
    </row>
    <row r="6" spans="1:3">
      <c r="A6" s="39" t="s">
        <v>810</v>
      </c>
      <c r="B6" s="47" t="str">
        <f>'네트워크 그래프 만들기'!C43</f>
        <v>명성왕후</v>
      </c>
      <c r="C6" t="str">
        <f t="shared" si="0"/>
        <v>http://dh.aks.ac.kr/Encyves/wiki/index.php/명성왕후</v>
      </c>
    </row>
    <row r="7" spans="1:3">
      <c r="A7" s="39" t="s">
        <v>810</v>
      </c>
      <c r="B7" s="47" t="str">
        <f>'네트워크 그래프 만들기'!C44</f>
        <v>조선_숙종</v>
      </c>
      <c r="C7" t="str">
        <f t="shared" si="0"/>
        <v>http://dh.aks.ac.kr/Encyves/wiki/index.php/조선_숙종</v>
      </c>
    </row>
    <row r="8" spans="1:3">
      <c r="A8" s="39" t="s">
        <v>810</v>
      </c>
      <c r="B8" s="47" t="str">
        <f>'네트워크 그래프 만들기'!C45</f>
        <v>신간구황촬요</v>
      </c>
      <c r="C8" t="str">
        <f t="shared" si="0"/>
        <v>http://dh.aks.ac.kr/Encyves/wiki/index.php/신간구황촬요</v>
      </c>
    </row>
    <row r="9" spans="1:3">
      <c r="A9" s="39" t="s">
        <v>810</v>
      </c>
      <c r="B9" s="47" t="str">
        <f>'네트워크 그래프 만들기'!C46</f>
        <v>대동법</v>
      </c>
      <c r="C9" t="str">
        <f t="shared" si="0"/>
        <v>http://dh.aks.ac.kr/Encyves/wiki/index.php/대동법</v>
      </c>
    </row>
    <row r="10" spans="1:3">
      <c r="A10" s="39" t="s">
        <v>810</v>
      </c>
      <c r="B10" s="47" t="str">
        <f>'네트워크 그래프 만들기'!C47</f>
        <v>인경왕후</v>
      </c>
      <c r="C10" t="str">
        <f t="shared" si="0"/>
        <v>http://dh.aks.ac.kr/Encyves/wiki/index.php/인경왕후</v>
      </c>
    </row>
    <row r="11" spans="1:3">
      <c r="A11" s="39" t="s">
        <v>810</v>
      </c>
      <c r="B11" s="47" t="str">
        <f>'네트워크 그래프 만들기'!C48</f>
        <v>김만기</v>
      </c>
      <c r="C11" t="str">
        <f t="shared" si="0"/>
        <v>http://dh.aks.ac.kr/Encyves/wiki/index.php/김만기</v>
      </c>
    </row>
    <row r="12" spans="1:3">
      <c r="A12" s="39" t="s">
        <v>810</v>
      </c>
      <c r="B12" s="47" t="str">
        <f>'네트워크 그래프 만들기'!C49</f>
        <v>김만중</v>
      </c>
      <c r="C12" t="str">
        <f t="shared" si="0"/>
        <v>http://dh.aks.ac.kr/Encyves/wiki/index.php/김만중</v>
      </c>
    </row>
    <row r="13" spans="1:3">
      <c r="A13" s="39" t="s">
        <v>810</v>
      </c>
      <c r="B13" s="47" t="str">
        <f>'네트워크 그래프 만들기'!C50</f>
        <v>조선_현종</v>
      </c>
      <c r="C13" t="str">
        <f t="shared" si="0"/>
        <v>http://dh.aks.ac.kr/Encyves/wiki/index.php/조선_현종</v>
      </c>
    </row>
    <row r="14" spans="1:3">
      <c r="A14" s="39" t="s">
        <v>810</v>
      </c>
      <c r="B14" s="47" t="str">
        <f>'네트워크 그래프 만들기'!C51</f>
        <v>희빈장씨</v>
      </c>
      <c r="C14" t="str">
        <f t="shared" si="0"/>
        <v>http://dh.aks.ac.kr/Encyves/wiki/index.php/희빈장씨</v>
      </c>
    </row>
    <row r="15" spans="1:3">
      <c r="A15" s="39" t="s">
        <v>810</v>
      </c>
      <c r="B15" s="47" t="str">
        <f>'네트워크 그래프 만들기'!C52</f>
        <v>홍수의_변</v>
      </c>
      <c r="C15" t="str">
        <f t="shared" si="0"/>
        <v>http://dh.aks.ac.kr/Encyves/wiki/index.php/홍수의_변</v>
      </c>
    </row>
    <row r="16" spans="1:3">
      <c r="A16" s="39" t="s">
        <v>810</v>
      </c>
      <c r="B16" s="47" t="str">
        <f>'네트워크 그래프 만들기'!C53</f>
        <v>광산_김씨</v>
      </c>
      <c r="C16" t="str">
        <f t="shared" si="0"/>
        <v>http://dh.aks.ac.kr/Encyves/wiki/index.php/광산_김씨</v>
      </c>
    </row>
    <row r="17" spans="1:3">
      <c r="A17" s="39" t="s">
        <v>810</v>
      </c>
      <c r="B17" s="47" t="str">
        <f>'네트워크 그래프 만들기'!C54</f>
        <v>구운몽</v>
      </c>
      <c r="C17" t="str">
        <f t="shared" si="0"/>
        <v>http://dh.aks.ac.kr/Encyves/wiki/index.php/구운몽</v>
      </c>
    </row>
    <row r="18" spans="1:3">
      <c r="A18" s="39" t="s">
        <v>810</v>
      </c>
      <c r="B18" s="47" t="str">
        <f>'네트워크 그래프 만들기'!C55</f>
        <v>송시열</v>
      </c>
      <c r="C18" t="str">
        <f t="shared" si="0"/>
        <v>http://dh.aks.ac.kr/Encyves/wiki/index.php/송시열</v>
      </c>
    </row>
    <row r="19" spans="1:3">
      <c r="A19" s="39" t="s">
        <v>810</v>
      </c>
      <c r="B19" s="47" t="str">
        <f>'네트워크 그래프 만들기'!C56</f>
        <v>광산김씨_상언</v>
      </c>
      <c r="C19" t="str">
        <f t="shared" si="0"/>
        <v>http://dh.aks.ac.kr/Encyves/wiki/index.php/광산김씨_상언</v>
      </c>
    </row>
    <row r="20" spans="1:3">
      <c r="A20" s="39" t="s">
        <v>810</v>
      </c>
      <c r="B20" s="47" t="str">
        <f>'네트워크 그래프 만들기'!C57</f>
        <v>이이명의_처_광산_김씨</v>
      </c>
      <c r="C20" t="str">
        <f t="shared" si="0"/>
        <v>http://dh.aks.ac.kr/Encyves/wiki/index.php/이이명의_처_광산_김씨</v>
      </c>
    </row>
    <row r="21" spans="1:3">
      <c r="A21" s="39" t="s">
        <v>810</v>
      </c>
      <c r="B21" s="47" t="str">
        <f>'네트워크 그래프 만들기'!C58</f>
        <v>김육_표준영정</v>
      </c>
      <c r="C21" t="str">
        <f t="shared" si="0"/>
        <v>http://dh.aks.ac.kr/Encyves/wiki/index.php/김육_표준영정</v>
      </c>
    </row>
    <row r="22" spans="1:3">
      <c r="A22" s="39" t="s">
        <v>810</v>
      </c>
      <c r="B22" s="47" t="str">
        <f>'네트워크 그래프 만들기'!C59</f>
        <v>김석주_공신도상</v>
      </c>
      <c r="C22" t="str">
        <f t="shared" si="0"/>
        <v>http://dh.aks.ac.kr/Encyves/wiki/index.php/김석주_공신도상</v>
      </c>
    </row>
    <row r="23" spans="1:3">
      <c r="A23" s="39" t="s">
        <v>810</v>
      </c>
      <c r="B23" s="47" t="str">
        <f>'네트워크 그래프 만들기'!C60</f>
        <v>김만중_초상</v>
      </c>
      <c r="C23" t="str">
        <f t="shared" si="0"/>
        <v>http://dh.aks.ac.kr/Encyves/wiki/index.php/김만중_초상</v>
      </c>
    </row>
    <row r="24" spans="1:3">
      <c r="A24" s="39" t="s">
        <v>810</v>
      </c>
      <c r="B24" s="47" t="str">
        <f>'네트워크 그래프 만들기'!C61</f>
        <v>광산_김씨</v>
      </c>
      <c r="C24" t="str">
        <f t="shared" si="0"/>
        <v>http://dh.aks.ac.kr/Encyves/wiki/index.php/광산_김씨</v>
      </c>
    </row>
    <row r="25" spans="1:3">
      <c r="A25" s="39" t="s">
        <v>810</v>
      </c>
      <c r="B25" s="47" t="str">
        <f>'네트워크 그래프 만들기'!C62</f>
        <v>경신환국</v>
      </c>
      <c r="C25" t="str">
        <f t="shared" ref="C25:C30" si="1">A25&amp;B25</f>
        <v>http://dh.aks.ac.kr/Encyves/wiki/index.php/경신환국</v>
      </c>
    </row>
    <row r="26" spans="1:3">
      <c r="A26" s="39" t="s">
        <v>810</v>
      </c>
      <c r="B26" s="47" t="str">
        <f>'네트워크 그래프 만들기'!C63</f>
        <v>보사공신</v>
      </c>
      <c r="C26" t="str">
        <f t="shared" si="1"/>
        <v>http://dh.aks.ac.kr/Encyves/wiki/index.php/보사공신</v>
      </c>
    </row>
    <row r="27" spans="1:3">
      <c r="A27" s="39" t="s">
        <v>810</v>
      </c>
      <c r="B27" s="47" t="e">
        <f>'네트워크 그래프 만들기'!#REF!</f>
        <v>#REF!</v>
      </c>
      <c r="C27" t="e">
        <f t="shared" si="1"/>
        <v>#REF!</v>
      </c>
    </row>
    <row r="28" spans="1:3">
      <c r="A28" s="39" t="s">
        <v>810</v>
      </c>
      <c r="B28" s="47">
        <f>'네트워크 그래프 만들기'!C64</f>
        <v>0</v>
      </c>
      <c r="C28" t="str">
        <f t="shared" si="1"/>
        <v>http://dh.aks.ac.kr/Encyves/wiki/index.php/0</v>
      </c>
    </row>
    <row r="29" spans="1:3">
      <c r="A29" s="39" t="s">
        <v>810</v>
      </c>
      <c r="B29" s="47">
        <f>'네트워크 그래프 만들기'!C65</f>
        <v>0</v>
      </c>
      <c r="C29" t="str">
        <f t="shared" si="1"/>
        <v>http://dh.aks.ac.kr/Encyves/wiki/index.php/0</v>
      </c>
    </row>
    <row r="30" spans="1:3">
      <c r="A30" s="39" t="s">
        <v>810</v>
      </c>
      <c r="B30" s="47" t="str">
        <f>'네트워크 그래프 만들기'!C66</f>
        <v>관계어</v>
      </c>
      <c r="C30" t="str">
        <f t="shared" si="1"/>
        <v>http://dh.aks.ac.kr/Encyves/wiki/index.php/관계어</v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ECB0-6737-48FE-A45D-087EE383520D}">
  <dimension ref="A1:K61"/>
  <sheetViews>
    <sheetView workbookViewId="0">
      <selection sqref="A1:F1"/>
    </sheetView>
  </sheetViews>
  <sheetFormatPr defaultColWidth="9" defaultRowHeight="17.399999999999999"/>
  <cols>
    <col min="1" max="1" width="9" style="49"/>
    <col min="2" max="2" width="35.19921875" style="49" bestFit="1" customWidth="1"/>
    <col min="3" max="3" width="38.09765625" style="49" bestFit="1" customWidth="1"/>
    <col min="4" max="4" width="24.8984375" style="49" bestFit="1" customWidth="1"/>
    <col min="5" max="5" width="38.5" style="49" bestFit="1" customWidth="1"/>
    <col min="6" max="6" width="100.19921875" style="49" customWidth="1"/>
    <col min="7" max="7" width="9" style="49"/>
    <col min="8" max="8" width="40.59765625" style="49" customWidth="1"/>
    <col min="9" max="9" width="9" style="49"/>
    <col min="10" max="10" width="189.3984375" style="49" bestFit="1" customWidth="1"/>
    <col min="11" max="16384" width="9" style="49"/>
  </cols>
  <sheetData>
    <row r="1" spans="1:11">
      <c r="A1" s="102" t="s">
        <v>686</v>
      </c>
      <c r="B1" s="102"/>
      <c r="C1" s="102"/>
      <c r="D1" s="102"/>
      <c r="E1" s="102"/>
      <c r="F1" s="102"/>
    </row>
    <row r="2" spans="1:11">
      <c r="A2" s="50" t="s">
        <v>687</v>
      </c>
      <c r="B2" s="50" t="s">
        <v>688</v>
      </c>
      <c r="C2" s="50" t="s">
        <v>689</v>
      </c>
      <c r="D2" s="50" t="s">
        <v>690</v>
      </c>
      <c r="E2" s="50" t="s">
        <v>691</v>
      </c>
      <c r="F2" s="50" t="s">
        <v>692</v>
      </c>
      <c r="H2" s="51" t="s">
        <v>693</v>
      </c>
    </row>
    <row r="3" spans="1:11">
      <c r="A3" s="50"/>
      <c r="B3" s="52"/>
      <c r="C3" s="50"/>
      <c r="D3" s="50"/>
      <c r="E3" s="50"/>
      <c r="F3" s="50"/>
      <c r="H3" s="51" t="str">
        <f>A3&amp;", 「"&amp;B3&amp;"」, 『"&amp;C3&amp;"』, "&amp;D3&amp;", "&amp;E3&amp;", "&amp;F3&amp;"."</f>
        <v>, 「」, 『』, , , .</v>
      </c>
    </row>
    <row r="4" spans="1:11">
      <c r="A4" s="50"/>
      <c r="B4" s="50"/>
      <c r="C4" s="50"/>
      <c r="D4" s="50"/>
      <c r="E4" s="50"/>
      <c r="F4" s="50"/>
      <c r="H4" s="51"/>
    </row>
    <row r="6" spans="1:11">
      <c r="A6" s="102"/>
      <c r="B6" s="102"/>
      <c r="C6" s="102"/>
      <c r="D6" s="102"/>
      <c r="E6" s="102"/>
      <c r="F6" s="102"/>
    </row>
    <row r="7" spans="1:11">
      <c r="A7" s="50"/>
      <c r="B7" s="50"/>
      <c r="C7" s="50"/>
      <c r="D7" s="50"/>
      <c r="E7" s="50"/>
      <c r="F7" s="50"/>
      <c r="H7" s="50"/>
    </row>
    <row r="8" spans="1:11">
      <c r="A8" s="50"/>
      <c r="B8" s="50"/>
      <c r="C8" s="50"/>
      <c r="D8" s="50"/>
      <c r="E8" s="50"/>
      <c r="F8" s="50"/>
      <c r="H8" s="50"/>
    </row>
    <row r="9" spans="1:11">
      <c r="A9" s="50"/>
      <c r="B9" s="50"/>
      <c r="C9" s="50"/>
      <c r="D9" s="50"/>
      <c r="E9" s="50"/>
      <c r="F9" s="50"/>
      <c r="H9" s="50"/>
    </row>
    <row r="11" spans="1:11">
      <c r="A11" s="103" t="s">
        <v>694</v>
      </c>
      <c r="B11" s="104"/>
      <c r="C11" s="104"/>
      <c r="D11" s="104"/>
      <c r="E11" s="104"/>
      <c r="F11" s="104"/>
      <c r="G11" s="105"/>
      <c r="I11" s="50"/>
    </row>
    <row r="12" spans="1:11">
      <c r="A12" s="50" t="s">
        <v>687</v>
      </c>
      <c r="B12" s="50" t="s">
        <v>695</v>
      </c>
      <c r="C12" s="50" t="s">
        <v>696</v>
      </c>
      <c r="D12" s="50" t="s">
        <v>697</v>
      </c>
      <c r="E12" s="50" t="s">
        <v>698</v>
      </c>
      <c r="F12" s="50" t="s">
        <v>699</v>
      </c>
      <c r="G12" s="50" t="s">
        <v>700</v>
      </c>
      <c r="H12" s="50"/>
      <c r="I12" s="53"/>
      <c r="K12" s="51" t="s">
        <v>701</v>
      </c>
    </row>
    <row r="13" spans="1:11" ht="33" customHeight="1">
      <c r="A13" s="54"/>
      <c r="B13" s="55"/>
      <c r="C13" s="56"/>
      <c r="D13" s="57" t="s">
        <v>702</v>
      </c>
      <c r="E13" s="54"/>
      <c r="F13" s="57" t="s">
        <v>703</v>
      </c>
      <c r="G13" s="54"/>
      <c r="H13" s="57"/>
      <c r="I13" s="58"/>
      <c r="K13" s="51" t="str">
        <f>A13&amp;", "&amp;"""["&amp;B13&amp;" "&amp;C13&amp;"]"""&amp;D13&amp;"『"&amp;E13&amp;"』"&amp;F13&amp;" "&amp;G13&amp;". "&amp;H13&amp;" "&amp;I13</f>
        <v xml:space="preserve">, "[ ]", &lt;html&gt;&lt;online style="color:purple"&gt;『』&lt;sup&gt;online&lt;/sup&gt;&lt;/online&gt;&lt;/html&gt;, .  </v>
      </c>
    </row>
    <row r="14" spans="1:11" ht="33" customHeight="1">
      <c r="A14" s="54"/>
      <c r="B14" s="59"/>
      <c r="C14" s="60"/>
      <c r="D14" s="61" t="s">
        <v>702</v>
      </c>
      <c r="E14" s="54"/>
      <c r="F14" s="57" t="s">
        <v>703</v>
      </c>
      <c r="G14" s="54"/>
      <c r="H14" s="61"/>
      <c r="I14" s="62"/>
      <c r="K14" s="51" t="str">
        <f>A14&amp;", "&amp;"""["&amp;B14&amp;" "&amp;C14&amp;"]"""&amp;D14&amp;"『"&amp;E14&amp;"』"&amp;F14&amp;" "&amp;G14&amp;". "&amp;H14&amp;" "&amp;I14</f>
        <v xml:space="preserve">, "[ ]", &lt;html&gt;&lt;online style="color:purple"&gt;『』&lt;sup&gt;online&lt;/sup&gt;&lt;/online&gt;&lt;/html&gt;, .  </v>
      </c>
    </row>
    <row r="15" spans="1:11" ht="21">
      <c r="A15" s="54"/>
      <c r="B15" s="63"/>
      <c r="C15" s="64"/>
      <c r="D15" s="65" t="s">
        <v>702</v>
      </c>
      <c r="E15" s="54"/>
      <c r="F15" s="65" t="s">
        <v>703</v>
      </c>
      <c r="G15" s="54"/>
      <c r="H15" s="65"/>
      <c r="I15" s="66"/>
      <c r="K15" s="51" t="str">
        <f>A15&amp;", "&amp;"""["&amp;B15&amp;" "&amp;C15&amp;"]"""&amp;D15&amp;"『"&amp;E15&amp;"』"&amp;F15&amp;" "&amp;G15&amp;". "&amp;H15&amp;" "&amp;I15</f>
        <v xml:space="preserve">, "[ ]", &lt;html&gt;&lt;online style="color:purple"&gt;『』&lt;sup&gt;online&lt;/sup&gt;&lt;/online&gt;&lt;/html&gt;, .  </v>
      </c>
    </row>
    <row r="16" spans="1:11">
      <c r="A16" s="50"/>
      <c r="B16" s="67"/>
      <c r="C16" s="50"/>
      <c r="D16" s="68" t="s">
        <v>702</v>
      </c>
      <c r="E16" s="50"/>
      <c r="F16" s="68" t="s">
        <v>703</v>
      </c>
      <c r="G16" s="50"/>
      <c r="H16" s="68"/>
      <c r="I16" s="62"/>
      <c r="K16" s="51" t="str">
        <f>A16&amp;", "&amp;"""["&amp;B16&amp;" "&amp;C16&amp;"]"""&amp;D16&amp;"『"&amp;E16&amp;"』"&amp;F16&amp;" "&amp;G16&amp;". "&amp;H16&amp;" "&amp;I16</f>
        <v xml:space="preserve">, "[ ]", &lt;html&gt;&lt;online style="color:purple"&gt;『』&lt;sup&gt;online&lt;/sup&gt;&lt;/online&gt;&lt;/html&gt;, .  </v>
      </c>
    </row>
    <row r="17" spans="1:11">
      <c r="A17" s="69"/>
      <c r="B17" s="70"/>
      <c r="C17" s="69"/>
      <c r="D17" s="68"/>
      <c r="E17" s="69"/>
      <c r="F17" s="68"/>
      <c r="G17" s="69"/>
      <c r="H17" s="68"/>
      <c r="I17" s="71"/>
      <c r="K17" s="72"/>
    </row>
    <row r="18" spans="1:11">
      <c r="A18" s="69"/>
      <c r="B18" s="70"/>
      <c r="C18" s="69"/>
      <c r="D18" s="68"/>
      <c r="E18" s="69"/>
      <c r="F18" s="68"/>
      <c r="G18" s="69"/>
      <c r="H18" s="68"/>
      <c r="I18" s="71"/>
      <c r="K18" s="72"/>
    </row>
    <row r="19" spans="1:11">
      <c r="A19" s="69"/>
      <c r="B19" s="70"/>
      <c r="C19" s="69"/>
      <c r="D19" s="68"/>
      <c r="E19" s="69"/>
      <c r="F19" s="68"/>
      <c r="G19" s="69"/>
      <c r="H19" s="68"/>
      <c r="I19" s="71"/>
      <c r="K19" s="72"/>
    </row>
    <row r="20" spans="1:11">
      <c r="A20" s="69"/>
      <c r="B20" s="70"/>
      <c r="C20" s="69"/>
      <c r="D20" s="68"/>
      <c r="E20" s="69"/>
      <c r="F20" s="68"/>
      <c r="G20" s="69"/>
      <c r="H20" s="68"/>
      <c r="I20" s="71"/>
      <c r="K20" s="72"/>
    </row>
    <row r="22" spans="1:11">
      <c r="A22" s="103" t="s">
        <v>704</v>
      </c>
      <c r="B22" s="104"/>
      <c r="C22" s="104"/>
      <c r="D22" s="104"/>
      <c r="E22" s="104"/>
      <c r="F22" s="104"/>
      <c r="G22" s="105"/>
      <c r="H22" s="50"/>
      <c r="I22" s="50"/>
    </row>
    <row r="23" spans="1:11">
      <c r="A23" s="50" t="s">
        <v>705</v>
      </c>
      <c r="B23" s="50" t="s">
        <v>706</v>
      </c>
      <c r="C23" s="50" t="s">
        <v>707</v>
      </c>
      <c r="D23" s="50" t="s">
        <v>708</v>
      </c>
      <c r="E23" s="50"/>
      <c r="F23" s="51" t="s">
        <v>709</v>
      </c>
      <c r="G23" s="50"/>
      <c r="H23" s="50"/>
      <c r="I23" s="50"/>
    </row>
    <row r="24" spans="1:11">
      <c r="A24" s="50"/>
      <c r="B24" s="67"/>
      <c r="C24" s="50"/>
      <c r="D24" s="62"/>
      <c r="E24" s="50"/>
      <c r="F24" s="51" t="str">
        <f>A24&amp;", "&amp;H24&amp;"["&amp;B24&amp;"], "&amp;I24&amp;"『"&amp;C24&amp;"』, "&amp;"작성일: "&amp;D24&amp;"."</f>
        <v>, "[], "『』, 작성일: .</v>
      </c>
      <c r="G24" s="50"/>
      <c r="H24" s="50" t="s">
        <v>710</v>
      </c>
      <c r="I24" s="50" t="s">
        <v>710</v>
      </c>
    </row>
    <row r="25" spans="1:11">
      <c r="A25" s="50"/>
      <c r="B25" s="50"/>
      <c r="C25" s="50"/>
      <c r="D25" s="62"/>
      <c r="E25" s="50"/>
      <c r="F25" s="51" t="str">
        <f t="shared" ref="F25:F26" si="0">A25&amp;", "&amp;H25&amp;"["&amp;B25&amp;"], "&amp;I25&amp;"『"&amp;C25&amp;"』, "&amp;"작성일: "&amp;D25&amp;"."</f>
        <v>, "[], "『』, 작성일: .</v>
      </c>
      <c r="G25" s="50"/>
      <c r="H25" s="50" t="s">
        <v>710</v>
      </c>
      <c r="I25" s="50" t="s">
        <v>710</v>
      </c>
    </row>
    <row r="26" spans="1:11">
      <c r="A26" s="50"/>
      <c r="B26" s="50"/>
      <c r="C26" s="50"/>
      <c r="D26" s="62"/>
      <c r="E26" s="50"/>
      <c r="F26" s="51" t="str">
        <f t="shared" si="0"/>
        <v>, "[], "『』, 작성일: .</v>
      </c>
      <c r="G26" s="50"/>
      <c r="H26" s="50" t="s">
        <v>710</v>
      </c>
      <c r="I26" s="50" t="s">
        <v>710</v>
      </c>
    </row>
    <row r="28" spans="1:11">
      <c r="A28" s="103" t="s">
        <v>711</v>
      </c>
      <c r="B28" s="104"/>
      <c r="C28" s="104"/>
      <c r="D28" s="104"/>
      <c r="E28" s="104"/>
      <c r="F28" s="104"/>
      <c r="G28" s="105"/>
    </row>
    <row r="29" spans="1:11">
      <c r="A29" s="50" t="s">
        <v>712</v>
      </c>
      <c r="B29" s="50" t="s">
        <v>713</v>
      </c>
      <c r="C29" s="50" t="s">
        <v>714</v>
      </c>
      <c r="D29" s="50" t="s">
        <v>715</v>
      </c>
      <c r="E29" s="50"/>
      <c r="F29" s="50"/>
      <c r="G29" s="50"/>
      <c r="H29" s="50" t="s">
        <v>710</v>
      </c>
      <c r="I29" s="50" t="s">
        <v>710</v>
      </c>
    </row>
    <row r="30" spans="1:11">
      <c r="A30" s="50"/>
      <c r="B30" s="50"/>
      <c r="C30" s="50"/>
      <c r="D30" s="50"/>
      <c r="E30" s="50"/>
      <c r="F30" s="51" t="str">
        <f>A30&amp;", "&amp;H30&amp;"["&amp;B30&amp;"], "&amp;I30&amp;"『"&amp;C30&amp;"』, "&amp;"작성일: "&amp;D30&amp;"."</f>
        <v>, "[], "『』, 작성일: .</v>
      </c>
      <c r="G30" s="50"/>
      <c r="H30" s="50" t="s">
        <v>710</v>
      </c>
      <c r="I30" s="50" t="s">
        <v>710</v>
      </c>
    </row>
    <row r="31" spans="1:11">
      <c r="A31" s="50"/>
      <c r="B31" s="50"/>
      <c r="C31" s="50"/>
      <c r="D31" s="50"/>
      <c r="E31" s="50"/>
      <c r="F31" s="51" t="str">
        <f t="shared" ref="F31:F32" si="1">A31&amp;", "&amp;H31&amp;"["&amp;B31&amp;"], "&amp;I31&amp;"『"&amp;C31&amp;"』, "&amp;"작성일: "&amp;D31&amp;"."</f>
        <v>, "[], "『』, 작성일: .</v>
      </c>
      <c r="G31" s="50"/>
      <c r="H31" s="50" t="s">
        <v>710</v>
      </c>
      <c r="I31" s="50" t="s">
        <v>716</v>
      </c>
    </row>
    <row r="32" spans="1:11">
      <c r="A32" s="50"/>
      <c r="B32" s="50"/>
      <c r="C32" s="50"/>
      <c r="D32" s="50"/>
      <c r="E32" s="50"/>
      <c r="F32" s="51" t="str">
        <f t="shared" si="1"/>
        <v>, "[], "『』, 작성일: .</v>
      </c>
      <c r="G32" s="50"/>
      <c r="H32" s="50" t="s">
        <v>716</v>
      </c>
      <c r="I32" s="50" t="s">
        <v>716</v>
      </c>
    </row>
    <row r="34" spans="1:10">
      <c r="A34" s="102" t="s">
        <v>717</v>
      </c>
      <c r="B34" s="102"/>
      <c r="C34" s="102"/>
      <c r="D34" s="102"/>
      <c r="E34" s="102"/>
      <c r="F34" s="102"/>
    </row>
    <row r="35" spans="1:10">
      <c r="A35" s="50" t="s">
        <v>718</v>
      </c>
      <c r="B35" s="50" t="s">
        <v>717</v>
      </c>
      <c r="C35" s="50" t="s">
        <v>719</v>
      </c>
      <c r="D35" s="50" t="s">
        <v>720</v>
      </c>
      <c r="E35" s="50"/>
      <c r="F35" s="50"/>
      <c r="H35" s="51" t="s">
        <v>721</v>
      </c>
    </row>
    <row r="36" spans="1:10">
      <c r="A36" s="50"/>
      <c r="B36" s="50"/>
      <c r="C36" s="50"/>
      <c r="D36" s="50"/>
      <c r="E36" s="50"/>
      <c r="F36" s="50"/>
      <c r="H36" s="51" t="str">
        <f>A36&amp;", "&amp;"『"&amp;B36&amp;"』, "&amp;C36&amp;", "&amp;D36&amp;"."</f>
        <v>, 『』, , .</v>
      </c>
    </row>
    <row r="37" spans="1:10">
      <c r="A37" s="50"/>
      <c r="B37" s="50"/>
      <c r="C37" s="50"/>
      <c r="D37" s="50"/>
      <c r="E37" s="50"/>
      <c r="F37" s="50"/>
      <c r="H37" s="51"/>
    </row>
    <row r="39" spans="1:10">
      <c r="A39" s="102" t="s">
        <v>722</v>
      </c>
      <c r="B39" s="102"/>
      <c r="C39" s="102"/>
      <c r="D39" s="102"/>
      <c r="E39" s="102"/>
      <c r="F39" s="102"/>
      <c r="G39" s="102"/>
      <c r="H39" s="102"/>
      <c r="I39" s="102"/>
      <c r="J39" s="102"/>
    </row>
    <row r="40" spans="1:10">
      <c r="A40" s="50" t="s">
        <v>723</v>
      </c>
      <c r="B40" s="50" t="s">
        <v>724</v>
      </c>
      <c r="C40" s="50" t="s">
        <v>725</v>
      </c>
      <c r="D40" s="50" t="s">
        <v>726</v>
      </c>
      <c r="E40" s="50" t="s">
        <v>727</v>
      </c>
      <c r="F40" s="50" t="s">
        <v>728</v>
      </c>
      <c r="G40" s="50" t="s">
        <v>729</v>
      </c>
      <c r="H40" s="50"/>
      <c r="I40" s="50" t="s">
        <v>730</v>
      </c>
    </row>
    <row r="41" spans="1:10">
      <c r="A41" s="50"/>
      <c r="B41" s="56"/>
      <c r="C41" s="50"/>
      <c r="D41" s="50" t="s">
        <v>731</v>
      </c>
      <c r="E41" s="50"/>
      <c r="F41" s="50" t="s">
        <v>732</v>
      </c>
      <c r="G41" s="50"/>
      <c r="H41" s="50"/>
      <c r="I41" s="50" t="str">
        <f>"""["&amp;A41&amp;" "&amp;B41&amp;"]"", "&amp;C41&amp;" ,"&amp;D41&amp;"『"&amp;E41&amp;"』"&amp;F41&amp;", "&amp;G41&amp;"."</f>
        <v>"[ ]",  ,&lt;html&gt;&lt;online style="color:purple"&gt;『』&lt;sup&gt;online&lt;/sup&gt;&lt;/online&gt;&lt;/html&gt;, .</v>
      </c>
    </row>
    <row r="42" spans="1:10">
      <c r="A42" s="50"/>
      <c r="B42" s="50"/>
      <c r="C42" s="50"/>
      <c r="D42" s="50"/>
      <c r="E42" s="50"/>
      <c r="F42" s="50"/>
      <c r="G42" s="50"/>
      <c r="H42" s="50"/>
      <c r="I42" s="50"/>
    </row>
    <row r="43" spans="1:10">
      <c r="A43" s="50"/>
      <c r="B43" s="50"/>
      <c r="C43" s="50"/>
      <c r="D43" s="50"/>
      <c r="E43" s="50"/>
      <c r="F43" s="50"/>
      <c r="G43" s="50"/>
      <c r="H43" s="50"/>
      <c r="I43" s="50"/>
    </row>
    <row r="44" spans="1:10">
      <c r="A44" s="50"/>
      <c r="B44" s="50"/>
      <c r="C44" s="50"/>
      <c r="D44" s="50"/>
      <c r="E44" s="50"/>
      <c r="F44" s="50"/>
      <c r="G44" s="50"/>
      <c r="H44" s="50"/>
      <c r="I44" s="50"/>
    </row>
    <row r="45" spans="1:10">
      <c r="A45" s="50"/>
      <c r="B45" s="50"/>
      <c r="C45" s="50"/>
      <c r="D45" s="50"/>
      <c r="E45" s="50"/>
      <c r="F45" s="50"/>
      <c r="G45" s="50"/>
      <c r="H45" s="50"/>
      <c r="I45" s="50"/>
    </row>
    <row r="46" spans="1:10">
      <c r="A46" s="50"/>
      <c r="B46" s="50"/>
      <c r="C46" s="50"/>
      <c r="D46" s="50"/>
      <c r="E46" s="50"/>
      <c r="F46" s="50"/>
      <c r="G46" s="50"/>
      <c r="H46" s="50"/>
      <c r="I46" s="50"/>
    </row>
    <row r="47" spans="1:10">
      <c r="A47" s="50"/>
      <c r="B47" s="50"/>
      <c r="C47" s="50"/>
      <c r="D47" s="50"/>
      <c r="E47" s="50"/>
      <c r="F47" s="50"/>
      <c r="G47" s="50"/>
      <c r="H47" s="50"/>
      <c r="I47" s="50"/>
    </row>
    <row r="48" spans="1:10">
      <c r="A48" s="50"/>
      <c r="B48" s="50"/>
      <c r="C48" s="50"/>
      <c r="D48" s="50"/>
      <c r="E48" s="50"/>
      <c r="F48" s="50"/>
      <c r="G48" s="50"/>
      <c r="H48" s="50"/>
      <c r="I48" s="50"/>
    </row>
    <row r="49" spans="1:9">
      <c r="A49" s="50"/>
      <c r="B49" s="50"/>
      <c r="C49" s="50"/>
      <c r="D49" s="50"/>
      <c r="E49" s="50"/>
      <c r="F49" s="50"/>
      <c r="G49" s="50"/>
      <c r="H49" s="50"/>
      <c r="I49" s="50"/>
    </row>
    <row r="50" spans="1:9">
      <c r="A50" s="50"/>
      <c r="B50" s="50"/>
      <c r="C50" s="50"/>
      <c r="D50" s="50"/>
      <c r="E50" s="50"/>
      <c r="F50" s="50"/>
      <c r="G50" s="50"/>
      <c r="H50" s="50"/>
      <c r="I50" s="50"/>
    </row>
    <row r="52" spans="1:9">
      <c r="A52" s="50" t="s">
        <v>718</v>
      </c>
      <c r="B52" s="50" t="s">
        <v>733</v>
      </c>
      <c r="C52" s="50" t="s">
        <v>719</v>
      </c>
      <c r="D52" s="50" t="s">
        <v>734</v>
      </c>
      <c r="F52" s="50" t="s">
        <v>735</v>
      </c>
    </row>
    <row r="53" spans="1:9">
      <c r="A53" s="50"/>
      <c r="B53" s="50"/>
      <c r="C53" s="50"/>
      <c r="D53" s="50"/>
      <c r="F53" s="50" t="str">
        <f>A53&amp;", "&amp;"『"&amp;B53&amp;"』, "&amp;C53&amp;", "&amp;D53&amp;"."</f>
        <v>, 『』, , .</v>
      </c>
    </row>
    <row r="54" spans="1:9">
      <c r="A54" s="50"/>
      <c r="B54" s="50"/>
      <c r="C54" s="50"/>
      <c r="D54" s="50"/>
      <c r="F54" s="50" t="str">
        <f t="shared" ref="F54:F61" si="2">A54&amp;", "&amp;"『"&amp;B54&amp;"』, "&amp;C54&amp;", "&amp;D54&amp;"."</f>
        <v>, 『』, , .</v>
      </c>
    </row>
    <row r="55" spans="1:9">
      <c r="A55" s="50"/>
      <c r="B55" s="50"/>
      <c r="C55" s="50"/>
      <c r="D55" s="50"/>
      <c r="F55" s="50" t="str">
        <f t="shared" si="2"/>
        <v>, 『』, , .</v>
      </c>
    </row>
    <row r="56" spans="1:9">
      <c r="A56" s="50"/>
      <c r="B56" s="50"/>
      <c r="C56" s="50"/>
      <c r="D56" s="50"/>
      <c r="F56" s="50" t="str">
        <f t="shared" si="2"/>
        <v>, 『』, , .</v>
      </c>
    </row>
    <row r="57" spans="1:9">
      <c r="A57" s="50"/>
      <c r="B57" s="50"/>
      <c r="C57" s="50"/>
      <c r="D57" s="50"/>
      <c r="F57" s="50" t="str">
        <f t="shared" si="2"/>
        <v>, 『』, , .</v>
      </c>
    </row>
    <row r="58" spans="1:9">
      <c r="A58" s="50"/>
      <c r="B58" s="50"/>
      <c r="C58" s="50"/>
      <c r="D58" s="50"/>
      <c r="F58" s="50" t="str">
        <f t="shared" si="2"/>
        <v>, 『』, , .</v>
      </c>
    </row>
    <row r="59" spans="1:9">
      <c r="A59" s="50"/>
      <c r="B59" s="50"/>
      <c r="C59" s="50"/>
      <c r="D59" s="50"/>
      <c r="F59" s="50" t="str">
        <f t="shared" si="2"/>
        <v>, 『』, , .</v>
      </c>
    </row>
    <row r="60" spans="1:9">
      <c r="A60" s="50"/>
      <c r="B60" s="50"/>
      <c r="C60" s="50"/>
      <c r="D60" s="50"/>
      <c r="F60" s="50" t="str">
        <f t="shared" si="2"/>
        <v>, 『』, , .</v>
      </c>
    </row>
    <row r="61" spans="1:9">
      <c r="A61" s="50"/>
      <c r="B61" s="50"/>
      <c r="C61" s="50"/>
      <c r="D61" s="50"/>
      <c r="F61" s="50" t="str">
        <f t="shared" si="2"/>
        <v>, 『』, , .</v>
      </c>
    </row>
  </sheetData>
  <mergeCells count="7">
    <mergeCell ref="A39:J39"/>
    <mergeCell ref="A1:F1"/>
    <mergeCell ref="A6:F6"/>
    <mergeCell ref="A11:G11"/>
    <mergeCell ref="A22:G22"/>
    <mergeCell ref="A28:G28"/>
    <mergeCell ref="A34:F34"/>
  </mergeCells>
  <phoneticPr fontId="2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5830-A078-41E4-AC30-5D5D75BB7B7C}">
  <dimension ref="A1:A15"/>
  <sheetViews>
    <sheetView workbookViewId="0"/>
  </sheetViews>
  <sheetFormatPr defaultRowHeight="17.399999999999999"/>
  <cols>
    <col min="1" max="1" width="104.19921875" bestFit="1" customWidth="1"/>
  </cols>
  <sheetData>
    <row r="1" spans="1:1">
      <c r="A1" s="8" t="s">
        <v>736</v>
      </c>
    </row>
    <row r="2" spans="1:1">
      <c r="A2" s="9" t="str">
        <f>'[1]참고문헌(입력)'!H3</f>
        <v>권수용, 「문중고문서를 통해 본 호남지역의 사회와 문화(해남윤씨 문중 문헌록 연구)」, 『古文書硏究』, Vol-38, 2011, 93-123쪽.</v>
      </c>
    </row>
    <row r="4" spans="1:1">
      <c r="A4" s="8" t="s">
        <v>701</v>
      </c>
    </row>
    <row r="5" spans="1:1">
      <c r="A5" s="8" t="str">
        <f>'[1]참고문헌(입력)'!K13</f>
        <v xml:space="preserve">, "[ ]", &lt;html&gt;&lt;online style="color:purple"&gt;『』&lt;sup&gt;online&lt;/sup&gt;&lt;/online&gt;&lt;/html&gt;, .  </v>
      </c>
    </row>
    <row r="6" spans="1:1">
      <c r="A6" s="8" t="str">
        <f>'[1]참고문헌(입력)'!K14</f>
        <v xml:space="preserve">, "[ ]", &lt;html&gt;&lt;online style="color:purple"&gt;『』&lt;sup&gt;online&lt;/sup&gt;&lt;/online&gt;&lt;/html&gt;, .  </v>
      </c>
    </row>
    <row r="7" spans="1:1">
      <c r="A7" s="8" t="str">
        <f>'[1]참고문헌(입력)'!K15</f>
        <v xml:space="preserve">, "[ ]", &lt;html&gt;&lt;online style="color:purple"&gt;『』&lt;sup&gt;online&lt;/sup&gt;&lt;/online&gt;&lt;/html&gt;, .  </v>
      </c>
    </row>
    <row r="8" spans="1:1">
      <c r="A8" s="8" t="str">
        <f>'[1]참고문헌(입력)'!K16</f>
        <v xml:space="preserve">, "[ ]", &lt;html&gt;&lt;online style="color:purple"&gt;『』&lt;sup&gt;online&lt;/sup&gt;&lt;/online&gt;&lt;/html&gt;, .  </v>
      </c>
    </row>
    <row r="9" spans="1:1">
      <c r="A9" s="8">
        <f>'[1]참고문헌(입력)'!K21</f>
        <v>0</v>
      </c>
    </row>
    <row r="11" spans="1:1">
      <c r="A11" s="8" t="s">
        <v>737</v>
      </c>
    </row>
    <row r="12" spans="1:1">
      <c r="A12" s="44" t="str">
        <f>'[1]참고문헌(입력)'!H36</f>
        <v>, 『』, , .</v>
      </c>
    </row>
    <row r="14" spans="1:1">
      <c r="A14" s="45" t="s">
        <v>738</v>
      </c>
    </row>
    <row r="15" spans="1:1">
      <c r="A15" s="46" t="str">
        <f>'[1]참고문헌(입력)'!I41</f>
        <v>"[ ]",  ,&lt;html&gt;&lt;online style="color:purple"&gt;『』&lt;sup&gt;online&lt;/sup&gt;&lt;/online&gt;&lt;/html&gt;, .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D5BC-6E30-4CF0-9233-EF7A40966750}">
  <dimension ref="A1"/>
  <sheetViews>
    <sheetView workbookViewId="0"/>
  </sheetViews>
  <sheetFormatPr defaultRowHeight="17.399999999999999"/>
  <cols>
    <col min="1" max="1" width="24.09765625" bestFit="1" customWidth="1"/>
    <col min="2" max="2" width="11.59765625" bestFit="1" customWidth="1"/>
    <col min="3" max="3" width="19.8984375" bestFit="1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561F-5E00-458F-8D9D-5697B3F7DECB}">
  <dimension ref="A1:B49"/>
  <sheetViews>
    <sheetView topLeftCell="A4" workbookViewId="0">
      <selection activeCell="F10" sqref="F10"/>
    </sheetView>
  </sheetViews>
  <sheetFormatPr defaultColWidth="9" defaultRowHeight="17.399999999999999"/>
  <cols>
    <col min="1" max="1" width="11.59765625" style="80" bestFit="1" customWidth="1"/>
    <col min="2" max="2" width="9" style="80" bestFit="1" customWidth="1"/>
    <col min="3" max="16384" width="9" style="80"/>
  </cols>
  <sheetData>
    <row r="1" spans="1:2">
      <c r="A1" s="79" t="s">
        <v>681</v>
      </c>
      <c r="B1" s="79" t="s">
        <v>682</v>
      </c>
    </row>
    <row r="2" spans="1:2">
      <c r="A2" s="79" t="str">
        <f>객체뽑기!D2</f>
        <v>인물</v>
      </c>
      <c r="B2" s="79" t="str">
        <f>'관계정보 (2)'!K4</f>
        <v> foaf:member </v>
      </c>
    </row>
    <row r="3" spans="1:2">
      <c r="A3" s="79" t="str">
        <f>객체뽑기!D4</f>
        <v>단체</v>
      </c>
      <c r="B3" s="79" t="str">
        <f>'관계정보 (2)'!K12</f>
        <v> ekc:hasSon </v>
      </c>
    </row>
    <row r="4" spans="1:2">
      <c r="A4" s="79" t="str">
        <f>객체뽑기!D9</f>
        <v>전시자료</v>
      </c>
      <c r="B4" s="79" t="str">
        <f>'관계정보 (2)'!K14</f>
        <v> ekc:hasFather </v>
      </c>
    </row>
    <row r="5" spans="1:2">
      <c r="A5" s="79" t="str">
        <f>객체뽑기!D10</f>
        <v>개념</v>
      </c>
      <c r="B5" s="79" t="str">
        <f>'관계정보 (2)'!K15</f>
        <v> ekc:hasWife </v>
      </c>
    </row>
    <row r="6" spans="1:2">
      <c r="A6" s="79" t="str">
        <f>객체뽑기!D16</f>
        <v>사건</v>
      </c>
      <c r="B6" s="79" t="str">
        <f>'관계정보 (2)'!K18</f>
        <v> ekc:hasBrother </v>
      </c>
    </row>
    <row r="7" spans="1:2">
      <c r="A7" s="79" t="str">
        <f>객체뽑기!D18</f>
        <v>문헌</v>
      </c>
      <c r="B7" s="79" t="str">
        <f>'관계정보 (2)'!K20</f>
        <v> edm:isRelatedTo </v>
      </c>
    </row>
    <row r="8" spans="1:2">
      <c r="A8" s="79" t="str">
        <f>객체뽑기!D22</f>
        <v>물품</v>
      </c>
      <c r="B8" s="79" t="str">
        <f>'관계정보 (2)'!K21</f>
        <v> dcterms:creator </v>
      </c>
    </row>
    <row r="9" spans="1:2">
      <c r="A9"/>
      <c r="B9" s="79" t="str">
        <f>'관계정보 (2)'!K26</f>
        <v> ekc:hasDisciple </v>
      </c>
    </row>
    <row r="10" spans="1:2">
      <c r="A10"/>
      <c r="B10" s="79" t="str">
        <f>'관계정보 (2)'!K27</f>
        <v> ekc:depicts </v>
      </c>
    </row>
    <row r="11" spans="1:2">
      <c r="A11"/>
      <c r="B11" s="79" t="str">
        <f>'관계정보 (2)'!K36</f>
        <v> foaf:member </v>
      </c>
    </row>
    <row r="12" spans="1:2">
      <c r="A12"/>
      <c r="B12"/>
    </row>
    <row r="13" spans="1:2">
      <c r="A13"/>
      <c r="B13"/>
    </row>
    <row r="14" spans="1:2">
      <c r="A14"/>
      <c r="B14"/>
    </row>
    <row r="15" spans="1:2">
      <c r="A15"/>
      <c r="B15"/>
    </row>
    <row r="16" spans="1:2">
      <c r="A16"/>
      <c r="B16"/>
    </row>
    <row r="17" spans="1:2" ht="17.25" customHeight="1">
      <c r="A17"/>
      <c r="B17"/>
    </row>
    <row r="18" spans="1:2">
      <c r="A18"/>
      <c r="B18"/>
    </row>
    <row r="19" spans="1:2">
      <c r="A19"/>
      <c r="B19"/>
    </row>
    <row r="20" spans="1:2">
      <c r="A20"/>
      <c r="B20"/>
    </row>
    <row r="21" spans="1:2">
      <c r="A21"/>
      <c r="B21"/>
    </row>
    <row r="22" spans="1:2">
      <c r="A22"/>
      <c r="B22"/>
    </row>
    <row r="23" spans="1:2">
      <c r="A23"/>
      <c r="B23"/>
    </row>
    <row r="24" spans="1:2">
      <c r="A24"/>
      <c r="B24"/>
    </row>
    <row r="25" spans="1:2">
      <c r="A25"/>
      <c r="B25"/>
    </row>
    <row r="26" spans="1:2">
      <c r="A26"/>
      <c r="B26"/>
    </row>
    <row r="27" spans="1:2">
      <c r="A27"/>
      <c r="B27"/>
    </row>
    <row r="28" spans="1:2">
      <c r="A28" s="79">
        <f>객체뽑기!D28</f>
        <v>0</v>
      </c>
      <c r="B28"/>
    </row>
    <row r="29" spans="1:2">
      <c r="A29" s="79">
        <f>객체뽑기!D29</f>
        <v>0</v>
      </c>
      <c r="B29"/>
    </row>
    <row r="30" spans="1:2">
      <c r="A30" s="79">
        <f>객체뽑기!D30</f>
        <v>0</v>
      </c>
      <c r="B30"/>
    </row>
    <row r="31" spans="1:2">
      <c r="A31" s="79">
        <f>객체뽑기!D31</f>
        <v>0</v>
      </c>
      <c r="B31"/>
    </row>
    <row r="32" spans="1:2">
      <c r="A32" s="79">
        <f>객체뽑기!D32</f>
        <v>0</v>
      </c>
      <c r="B32"/>
    </row>
    <row r="33" spans="1:2">
      <c r="A33" s="79">
        <f>객체뽑기!D33</f>
        <v>0</v>
      </c>
      <c r="B33"/>
    </row>
    <row r="34" spans="1:2">
      <c r="A34" s="79">
        <f>객체뽑기!D34</f>
        <v>0</v>
      </c>
      <c r="B34"/>
    </row>
    <row r="35" spans="1:2">
      <c r="A35" s="79">
        <f>객체뽑기!D35</f>
        <v>0</v>
      </c>
      <c r="B35" s="79">
        <f>'관계정보 (2)'!K37</f>
        <v>0</v>
      </c>
    </row>
    <row r="36" spans="1:2">
      <c r="A36" s="79">
        <f>객체뽑기!D36</f>
        <v>0</v>
      </c>
      <c r="B36" s="79">
        <f>'관계정보 (2)'!K38</f>
        <v>0</v>
      </c>
    </row>
    <row r="37" spans="1:2">
      <c r="A37" s="79">
        <f>객체뽑기!D37</f>
        <v>0</v>
      </c>
      <c r="B37" s="79">
        <f>'관계정보 (2)'!K39</f>
        <v>0</v>
      </c>
    </row>
    <row r="38" spans="1:2">
      <c r="A38" s="79">
        <f>객체뽑기!D38</f>
        <v>0</v>
      </c>
      <c r="B38" s="79">
        <f>'관계정보 (2)'!K40</f>
        <v>0</v>
      </c>
    </row>
    <row r="39" spans="1:2">
      <c r="A39" s="79">
        <f>객체뽑기!D39</f>
        <v>0</v>
      </c>
      <c r="B39" s="79">
        <f>'관계정보 (2)'!K41</f>
        <v>0</v>
      </c>
    </row>
    <row r="40" spans="1:2">
      <c r="A40" s="79">
        <f>객체뽑기!D40</f>
        <v>0</v>
      </c>
      <c r="B40" s="79">
        <f>'관계정보 (2)'!K42</f>
        <v>0</v>
      </c>
    </row>
    <row r="41" spans="1:2">
      <c r="A41" s="79">
        <f>객체뽑기!D41</f>
        <v>0</v>
      </c>
      <c r="B41" s="79">
        <f>'관계정보 (2)'!K43</f>
        <v>0</v>
      </c>
    </row>
    <row r="42" spans="1:2">
      <c r="A42" s="79">
        <f>객체뽑기!D42</f>
        <v>0</v>
      </c>
      <c r="B42" s="79">
        <f>'관계정보 (2)'!K44</f>
        <v>0</v>
      </c>
    </row>
    <row r="43" spans="1:2">
      <c r="A43" s="79">
        <f>객체뽑기!D43</f>
        <v>0</v>
      </c>
      <c r="B43" s="79">
        <f>'관계정보 (2)'!K45</f>
        <v>0</v>
      </c>
    </row>
    <row r="44" spans="1:2">
      <c r="A44" s="79">
        <f>객체뽑기!D44</f>
        <v>0</v>
      </c>
      <c r="B44" s="79">
        <f>'관계정보 (2)'!K46</f>
        <v>0</v>
      </c>
    </row>
    <row r="45" spans="1:2">
      <c r="A45" s="79">
        <f>객체뽑기!D45</f>
        <v>0</v>
      </c>
      <c r="B45" s="79">
        <f>'관계정보 (2)'!K47</f>
        <v>0</v>
      </c>
    </row>
    <row r="46" spans="1:2">
      <c r="A46" s="79">
        <f>객체뽑기!D46</f>
        <v>0</v>
      </c>
      <c r="B46" s="79">
        <f>'관계정보 (2)'!K48</f>
        <v>0</v>
      </c>
    </row>
    <row r="47" spans="1:2">
      <c r="A47" s="79">
        <f>객체뽑기!D47</f>
        <v>0</v>
      </c>
      <c r="B47" s="79">
        <f>'관계정보 (2)'!K49</f>
        <v>0</v>
      </c>
    </row>
    <row r="48" spans="1:2">
      <c r="A48" s="79">
        <f>객체뽑기!D43</f>
        <v>0</v>
      </c>
      <c r="B48" s="79">
        <f>'관계정보 (2)'!K50</f>
        <v>0</v>
      </c>
    </row>
    <row r="49" spans="1:2">
      <c r="A49" s="79">
        <f>객체뽑기!D44</f>
        <v>0</v>
      </c>
      <c r="B49" s="79">
        <f>'관계정보 (2)'!K51</f>
        <v>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workbookViewId="0">
      <selection activeCell="G3" sqref="G3"/>
    </sheetView>
  </sheetViews>
  <sheetFormatPr defaultColWidth="9" defaultRowHeight="17.399999999999999"/>
  <cols>
    <col min="1" max="1" width="9" style="76"/>
    <col min="2" max="2" width="15.19921875" style="76" bestFit="1" customWidth="1"/>
    <col min="3" max="5" width="9" style="76"/>
    <col min="6" max="6" width="15.59765625" style="76" bestFit="1" customWidth="1"/>
    <col min="7" max="7" width="13.19921875" style="76" bestFit="1" customWidth="1"/>
    <col min="8" max="8" width="9" style="76"/>
    <col min="9" max="9" width="20.59765625" style="76" bestFit="1" customWidth="1"/>
    <col min="10" max="16384" width="9" style="76"/>
  </cols>
  <sheetData>
    <row r="1" spans="1:10">
      <c r="A1" s="75" t="s">
        <v>4</v>
      </c>
      <c r="B1" s="75" t="s">
        <v>5</v>
      </c>
      <c r="C1" s="75" t="s">
        <v>6</v>
      </c>
      <c r="D1" s="75" t="s">
        <v>7</v>
      </c>
      <c r="E1" s="75" t="s">
        <v>8</v>
      </c>
      <c r="F1" s="75" t="s">
        <v>9</v>
      </c>
      <c r="G1" s="75" t="s">
        <v>740</v>
      </c>
      <c r="I1" s="77" t="s">
        <v>10</v>
      </c>
      <c r="J1" s="77" t="s">
        <v>11</v>
      </c>
    </row>
    <row r="2" spans="1:10">
      <c r="A2" s="75">
        <v>1</v>
      </c>
      <c r="B2" s="75" t="s">
        <v>742</v>
      </c>
      <c r="C2" s="75" t="str">
        <f>"[["&amp;B2&amp;"]]"</f>
        <v>[[김육]]</v>
      </c>
      <c r="D2" s="75" t="s">
        <v>12</v>
      </c>
      <c r="E2" s="75"/>
      <c r="F2" s="78" t="str">
        <f>VLOOKUP(D2,$I$2:$J$11,2,)</f>
        <v>H</v>
      </c>
      <c r="G2" s="75" t="str">
        <f>B2</f>
        <v>김육</v>
      </c>
      <c r="I2" s="75" t="s">
        <v>12</v>
      </c>
      <c r="J2" s="75" t="s">
        <v>13</v>
      </c>
    </row>
    <row r="3" spans="1:10">
      <c r="A3" s="75">
        <v>2</v>
      </c>
      <c r="B3" s="75" t="s">
        <v>744</v>
      </c>
      <c r="C3" s="75" t="str">
        <f>"[["&amp;B3&amp;"]]"</f>
        <v>[[김석주]]</v>
      </c>
      <c r="D3" s="75" t="s">
        <v>745</v>
      </c>
      <c r="E3" s="75"/>
      <c r="F3" s="78" t="str">
        <f t="shared" ref="F3:F16" si="0">VLOOKUP(D3,$I$2:$J$11,2,)</f>
        <v>H</v>
      </c>
      <c r="G3" s="75" t="str">
        <f t="shared" ref="G3:G16" si="1">B3</f>
        <v>김석주</v>
      </c>
      <c r="I3" s="75" t="s">
        <v>14</v>
      </c>
      <c r="J3" s="75" t="s">
        <v>15</v>
      </c>
    </row>
    <row r="4" spans="1:10">
      <c r="A4" s="75">
        <v>3</v>
      </c>
      <c r="B4" s="75" t="s">
        <v>831</v>
      </c>
      <c r="C4" s="75" t="str">
        <f t="shared" ref="C4:C9" si="2">"[["&amp;B4&amp;"]]"</f>
        <v>[[청풍_김씨]]</v>
      </c>
      <c r="D4" s="75" t="s">
        <v>746</v>
      </c>
      <c r="E4" s="75"/>
      <c r="F4" s="78" t="str">
        <f t="shared" si="0"/>
        <v>G</v>
      </c>
      <c r="G4" s="75" t="str">
        <f t="shared" si="1"/>
        <v>청풍_김씨</v>
      </c>
      <c r="I4" s="75" t="s">
        <v>16</v>
      </c>
      <c r="J4" s="75" t="s">
        <v>17</v>
      </c>
    </row>
    <row r="5" spans="1:10">
      <c r="A5" s="75">
        <v>4</v>
      </c>
      <c r="B5" s="75" t="s">
        <v>748</v>
      </c>
      <c r="C5" s="75" t="str">
        <f t="shared" si="2"/>
        <v>[[김좌명]]</v>
      </c>
      <c r="D5" s="75" t="s">
        <v>749</v>
      </c>
      <c r="E5" s="75"/>
      <c r="F5" s="78" t="str">
        <f t="shared" si="0"/>
        <v>H</v>
      </c>
      <c r="G5" s="75" t="str">
        <f t="shared" si="1"/>
        <v>김좌명</v>
      </c>
      <c r="I5" s="75" t="s">
        <v>18</v>
      </c>
      <c r="J5" s="75" t="s">
        <v>19</v>
      </c>
    </row>
    <row r="6" spans="1:10">
      <c r="A6" s="75">
        <v>5</v>
      </c>
      <c r="B6" s="75" t="s">
        <v>751</v>
      </c>
      <c r="C6" s="75" t="str">
        <f t="shared" si="2"/>
        <v>[[김우명]]</v>
      </c>
      <c r="D6" s="75" t="s">
        <v>12</v>
      </c>
      <c r="E6" s="75"/>
      <c r="F6" s="78" t="str">
        <f t="shared" si="0"/>
        <v>H</v>
      </c>
      <c r="G6" s="75" t="str">
        <f t="shared" si="1"/>
        <v>김우명</v>
      </c>
      <c r="I6" s="75" t="s">
        <v>20</v>
      </c>
      <c r="J6" s="75" t="s">
        <v>21</v>
      </c>
    </row>
    <row r="7" spans="1:10">
      <c r="A7" s="75">
        <v>6</v>
      </c>
      <c r="B7" s="75" t="s">
        <v>753</v>
      </c>
      <c r="C7" s="75" t="str">
        <f t="shared" si="2"/>
        <v>[[명성왕후]]</v>
      </c>
      <c r="D7" s="75" t="s">
        <v>745</v>
      </c>
      <c r="E7" s="75"/>
      <c r="F7" s="78" t="str">
        <f t="shared" si="0"/>
        <v>H</v>
      </c>
      <c r="G7" s="75" t="str">
        <f t="shared" si="1"/>
        <v>명성왕후</v>
      </c>
      <c r="I7" s="75" t="s">
        <v>22</v>
      </c>
      <c r="J7" s="75" t="s">
        <v>23</v>
      </c>
    </row>
    <row r="8" spans="1:10">
      <c r="A8" s="75">
        <v>7</v>
      </c>
      <c r="B8" s="75" t="s">
        <v>766</v>
      </c>
      <c r="C8" s="75" t="str">
        <f t="shared" si="2"/>
        <v>[[조선_숙종]]</v>
      </c>
      <c r="D8" s="75" t="s">
        <v>12</v>
      </c>
      <c r="E8" s="75"/>
      <c r="F8" s="78" t="str">
        <f t="shared" si="0"/>
        <v>H</v>
      </c>
      <c r="G8" s="75" t="str">
        <f t="shared" si="1"/>
        <v>조선_숙종</v>
      </c>
      <c r="I8" s="75" t="s">
        <v>24</v>
      </c>
      <c r="J8" s="75" t="s">
        <v>25</v>
      </c>
    </row>
    <row r="9" spans="1:10">
      <c r="A9" s="75">
        <v>8</v>
      </c>
      <c r="B9" s="88" t="s">
        <v>860</v>
      </c>
      <c r="C9" s="75" t="str">
        <f t="shared" si="2"/>
        <v>[[신간구황촬요]]</v>
      </c>
      <c r="D9" s="75" t="s">
        <v>754</v>
      </c>
      <c r="E9" s="75"/>
      <c r="F9" s="78" t="str">
        <f t="shared" si="0"/>
        <v>I</v>
      </c>
      <c r="G9" s="75" t="str">
        <f t="shared" si="1"/>
        <v>신간구황촬요</v>
      </c>
      <c r="I9" s="75" t="s">
        <v>26</v>
      </c>
      <c r="J9" s="75" t="s">
        <v>27</v>
      </c>
    </row>
    <row r="10" spans="1:10">
      <c r="A10" s="75">
        <v>9</v>
      </c>
      <c r="B10" s="75" t="s">
        <v>755</v>
      </c>
      <c r="C10" s="75" t="str">
        <f>"[["&amp;B10&amp;"]]"</f>
        <v>[[대동법]]</v>
      </c>
      <c r="D10" s="75" t="s">
        <v>756</v>
      </c>
      <c r="E10" s="75"/>
      <c r="F10" s="78" t="str">
        <f t="shared" si="0"/>
        <v>O</v>
      </c>
      <c r="G10" s="75" t="str">
        <f t="shared" si="1"/>
        <v>대동법</v>
      </c>
      <c r="I10" s="75" t="s">
        <v>71</v>
      </c>
      <c r="J10" s="75" t="s">
        <v>72</v>
      </c>
    </row>
    <row r="11" spans="1:10">
      <c r="A11" s="75">
        <v>10</v>
      </c>
      <c r="B11" s="75" t="s">
        <v>758</v>
      </c>
      <c r="C11" s="75" t="str">
        <f>"[["&amp;B11&amp;"]]"</f>
        <v>[[인경왕후]]</v>
      </c>
      <c r="D11" s="75" t="s">
        <v>759</v>
      </c>
      <c r="E11" s="75"/>
      <c r="F11" s="78" t="str">
        <f t="shared" si="0"/>
        <v>H</v>
      </c>
      <c r="G11" s="75" t="str">
        <f t="shared" si="1"/>
        <v>인경왕후</v>
      </c>
      <c r="I11" s="77" t="s">
        <v>739</v>
      </c>
      <c r="J11" s="77" t="s">
        <v>654</v>
      </c>
    </row>
    <row r="12" spans="1:10">
      <c r="A12" s="75">
        <v>11</v>
      </c>
      <c r="B12" s="75" t="s">
        <v>761</v>
      </c>
      <c r="C12" s="75" t="str">
        <f t="shared" ref="C12:C16" si="3">"[["&amp;B12&amp;"]]"</f>
        <v>[[김만기]]</v>
      </c>
      <c r="D12" s="75" t="s">
        <v>762</v>
      </c>
      <c r="E12" s="75"/>
      <c r="F12" s="78" t="str">
        <f t="shared" si="0"/>
        <v>H</v>
      </c>
      <c r="G12" s="75" t="str">
        <f t="shared" si="1"/>
        <v>김만기</v>
      </c>
    </row>
    <row r="13" spans="1:10">
      <c r="A13" s="75">
        <v>12</v>
      </c>
      <c r="B13" s="75" t="s">
        <v>764</v>
      </c>
      <c r="C13" s="75" t="str">
        <f t="shared" si="3"/>
        <v>[[김만중]]</v>
      </c>
      <c r="D13" s="75" t="s">
        <v>765</v>
      </c>
      <c r="E13" s="75"/>
      <c r="F13" s="78" t="str">
        <f t="shared" si="0"/>
        <v>H</v>
      </c>
      <c r="G13" s="75" t="str">
        <f t="shared" si="1"/>
        <v>김만중</v>
      </c>
    </row>
    <row r="14" spans="1:10">
      <c r="A14" s="75">
        <v>13</v>
      </c>
      <c r="B14" s="75" t="s">
        <v>838</v>
      </c>
      <c r="C14" s="75" t="str">
        <f t="shared" si="3"/>
        <v>[[조선_현종]]</v>
      </c>
      <c r="D14" s="75" t="s">
        <v>759</v>
      </c>
      <c r="E14" s="75"/>
      <c r="F14" s="78" t="str">
        <f t="shared" si="0"/>
        <v>H</v>
      </c>
      <c r="G14" s="75" t="str">
        <f t="shared" si="1"/>
        <v>조선_현종</v>
      </c>
    </row>
    <row r="15" spans="1:10">
      <c r="A15" s="75">
        <v>14</v>
      </c>
      <c r="B15" s="75" t="s">
        <v>767</v>
      </c>
      <c r="C15" s="75" t="str">
        <f t="shared" si="3"/>
        <v>[[희빈장씨]]</v>
      </c>
      <c r="D15" s="75" t="s">
        <v>745</v>
      </c>
      <c r="E15" s="75"/>
      <c r="F15" s="78" t="str">
        <f t="shared" si="0"/>
        <v>H</v>
      </c>
      <c r="G15" s="75" t="str">
        <f t="shared" si="1"/>
        <v>희빈장씨</v>
      </c>
    </row>
    <row r="16" spans="1:10">
      <c r="A16" s="75">
        <v>15</v>
      </c>
      <c r="B16" s="75" t="s">
        <v>768</v>
      </c>
      <c r="C16" s="75" t="str">
        <f t="shared" si="3"/>
        <v>[[홍수의_변]]</v>
      </c>
      <c r="D16" s="75" t="s">
        <v>769</v>
      </c>
      <c r="E16" s="75"/>
      <c r="F16" s="78" t="str">
        <f t="shared" si="0"/>
        <v>A</v>
      </c>
      <c r="G16" s="75" t="str">
        <f t="shared" si="1"/>
        <v>홍수의_변</v>
      </c>
    </row>
    <row r="17" spans="1:7">
      <c r="A17" s="75">
        <v>16</v>
      </c>
      <c r="B17" s="75" t="s">
        <v>833</v>
      </c>
      <c r="C17" s="75" t="str">
        <f t="shared" ref="C17" si="4">"[["&amp;B17&amp;"]]"</f>
        <v>[[광산_김씨]]</v>
      </c>
      <c r="D17" s="75" t="s">
        <v>746</v>
      </c>
      <c r="E17" s="75"/>
      <c r="F17" s="78" t="str">
        <f t="shared" ref="F17" si="5">VLOOKUP(D17,$I$2:$J$11,2,)</f>
        <v>G</v>
      </c>
      <c r="G17" s="75" t="str">
        <f t="shared" ref="G17" si="6">B17</f>
        <v>광산_김씨</v>
      </c>
    </row>
    <row r="18" spans="1:7">
      <c r="A18" s="75">
        <v>17</v>
      </c>
      <c r="B18" s="75" t="s">
        <v>804</v>
      </c>
      <c r="C18" s="75" t="str">
        <f t="shared" ref="C18" si="7">"[["&amp;B18&amp;"]]"</f>
        <v>[[구운몽]]</v>
      </c>
      <c r="D18" s="75" t="s">
        <v>805</v>
      </c>
      <c r="E18" s="75"/>
      <c r="F18" s="78" t="str">
        <f t="shared" ref="F18" si="8">VLOOKUP(D18,$I$2:$J$11,2,)</f>
        <v>D</v>
      </c>
      <c r="G18" s="75" t="str">
        <f t="shared" ref="G18" si="9">B18</f>
        <v>구운몽</v>
      </c>
    </row>
    <row r="19" spans="1:7">
      <c r="A19" s="75">
        <v>18</v>
      </c>
      <c r="B19" s="75" t="s">
        <v>825</v>
      </c>
      <c r="C19" s="75" t="str">
        <f t="shared" ref="C19" si="10">"[["&amp;B19&amp;"]]"</f>
        <v>[[송시열]]</v>
      </c>
      <c r="D19" s="75" t="s">
        <v>826</v>
      </c>
      <c r="E19" s="75"/>
      <c r="F19" s="78" t="str">
        <f t="shared" ref="F19" si="11">VLOOKUP(D19,$I$2:$J$11,2,)</f>
        <v>H</v>
      </c>
      <c r="G19" s="75" t="str">
        <f t="shared" ref="G19" si="12">B19</f>
        <v>송시열</v>
      </c>
    </row>
    <row r="20" spans="1:7">
      <c r="A20" s="75">
        <v>19</v>
      </c>
      <c r="B20" s="75" t="s">
        <v>834</v>
      </c>
      <c r="C20" s="75" t="str">
        <f t="shared" ref="C20:C21" si="13">"[["&amp;B20&amp;"]]"</f>
        <v>[[광산김씨_상언]]</v>
      </c>
      <c r="D20" s="75" t="s">
        <v>835</v>
      </c>
      <c r="E20" s="75"/>
      <c r="F20" s="78" t="str">
        <f t="shared" ref="F20:F21" si="14">VLOOKUP(D20,$I$2:$J$11,2,)</f>
        <v>I</v>
      </c>
      <c r="G20" s="75" t="str">
        <f t="shared" ref="G20:G21" si="15">B20</f>
        <v>광산김씨_상언</v>
      </c>
    </row>
    <row r="21" spans="1:7">
      <c r="A21" s="75">
        <v>20</v>
      </c>
      <c r="B21" s="88" t="s">
        <v>861</v>
      </c>
      <c r="C21" s="75" t="str">
        <f t="shared" si="13"/>
        <v>[[이이명의_처_광산_김씨]]</v>
      </c>
      <c r="D21" s="75" t="s">
        <v>836</v>
      </c>
      <c r="E21" s="75"/>
      <c r="F21" s="78" t="str">
        <f t="shared" si="14"/>
        <v>H</v>
      </c>
      <c r="G21" s="75" t="str">
        <f t="shared" si="15"/>
        <v>이이명의_처_광산_김씨</v>
      </c>
    </row>
    <row r="22" spans="1:7">
      <c r="A22" s="75">
        <v>21</v>
      </c>
      <c r="B22" s="75" t="s">
        <v>840</v>
      </c>
      <c r="C22" s="75" t="str">
        <f t="shared" ref="C22" si="16">"[["&amp;B22&amp;"]]"</f>
        <v>[[김육_표준영정]]</v>
      </c>
      <c r="D22" s="75" t="s">
        <v>837</v>
      </c>
      <c r="E22" s="75"/>
      <c r="F22" s="78" t="str">
        <f t="shared" ref="F22" si="17">VLOOKUP(D22,$I$2:$J$11,2,)</f>
        <v>C</v>
      </c>
      <c r="G22" s="75" t="str">
        <f t="shared" ref="G22" si="18">B22</f>
        <v>김육_표준영정</v>
      </c>
    </row>
    <row r="23" spans="1:7">
      <c r="A23" s="75">
        <v>22</v>
      </c>
      <c r="B23" s="75" t="s">
        <v>842</v>
      </c>
      <c r="C23" s="75" t="str">
        <f t="shared" ref="C23" si="19">"[["&amp;B23&amp;"]]"</f>
        <v>[[김석주_공신도상]]</v>
      </c>
      <c r="D23" s="75" t="s">
        <v>837</v>
      </c>
      <c r="E23" s="75"/>
      <c r="F23" s="78" t="str">
        <f t="shared" ref="F23" si="20">VLOOKUP(D23,$I$2:$J$11,2,)</f>
        <v>C</v>
      </c>
      <c r="G23" s="75" t="str">
        <f t="shared" ref="G23" si="21">B23</f>
        <v>김석주_공신도상</v>
      </c>
    </row>
    <row r="24" spans="1:7">
      <c r="A24" s="75">
        <v>23</v>
      </c>
      <c r="B24" s="75" t="s">
        <v>844</v>
      </c>
      <c r="C24" s="75" t="str">
        <f t="shared" ref="C24" si="22">"[["&amp;B24&amp;"]]"</f>
        <v>[[김만중_초상]]</v>
      </c>
      <c r="D24" s="75" t="s">
        <v>837</v>
      </c>
      <c r="E24" s="75"/>
      <c r="F24" s="78" t="str">
        <f t="shared" ref="F24" si="23">VLOOKUP(D24,$I$2:$J$11,2,)</f>
        <v>C</v>
      </c>
      <c r="G24" s="75" t="str">
        <f t="shared" ref="G24" si="24">B24</f>
        <v>김만중_초상</v>
      </c>
    </row>
    <row r="25" spans="1:7">
      <c r="A25" s="75">
        <v>24</v>
      </c>
      <c r="B25" s="88" t="s">
        <v>863</v>
      </c>
      <c r="C25" s="75" t="str">
        <f t="shared" ref="C25" si="25">"[["&amp;B25&amp;"]]"</f>
        <v>[[광산_김씨]]</v>
      </c>
      <c r="D25" s="88" t="s">
        <v>864</v>
      </c>
      <c r="E25" s="75"/>
      <c r="F25" s="78" t="str">
        <f t="shared" ref="F25" si="26">VLOOKUP(D25,$I$2:$J$11,2,)</f>
        <v>G</v>
      </c>
      <c r="G25" s="75" t="str">
        <f t="shared" ref="G25" si="27">B25</f>
        <v>광산_김씨</v>
      </c>
    </row>
    <row r="26" spans="1:7">
      <c r="A26" s="75">
        <v>25</v>
      </c>
      <c r="B26" s="88" t="s">
        <v>870</v>
      </c>
      <c r="C26" s="75" t="str">
        <f t="shared" ref="C26" si="28">"[["&amp;B26&amp;"]]"</f>
        <v>[[경신환국]]</v>
      </c>
      <c r="D26" s="88" t="s">
        <v>871</v>
      </c>
      <c r="E26" s="75"/>
      <c r="F26" s="78" t="str">
        <f t="shared" ref="F26" si="29">VLOOKUP(D26,$I$2:$J$11,2,)</f>
        <v>A</v>
      </c>
      <c r="G26" s="75" t="str">
        <f t="shared" ref="G26" si="30">B26</f>
        <v>경신환국</v>
      </c>
    </row>
    <row r="27" spans="1:7">
      <c r="A27" s="75">
        <v>26</v>
      </c>
      <c r="B27" s="88" t="s">
        <v>872</v>
      </c>
      <c r="C27" s="75" t="str">
        <f t="shared" ref="C27" si="31">"[["&amp;B27&amp;"]]"</f>
        <v>[[보사공신]]</v>
      </c>
      <c r="D27" s="88" t="s">
        <v>873</v>
      </c>
      <c r="E27" s="75"/>
      <c r="F27" s="78" t="str">
        <f t="shared" ref="F27" si="32">VLOOKUP(D27,$I$2:$J$11,2,)</f>
        <v>O</v>
      </c>
      <c r="G27" s="75" t="str">
        <f t="shared" ref="G27" si="33">B27</f>
        <v>보사공신</v>
      </c>
    </row>
  </sheetData>
  <autoFilter ref="B1:G16" xr:uid="{00000000-0009-0000-0000-000001000000}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98AB-E303-4745-BDE3-15A1C07596A1}">
  <dimension ref="A1:R37"/>
  <sheetViews>
    <sheetView tabSelected="1" topLeftCell="A20" workbookViewId="0">
      <selection activeCell="B41" sqref="B41"/>
    </sheetView>
  </sheetViews>
  <sheetFormatPr defaultRowHeight="17.399999999999999"/>
  <cols>
    <col min="1" max="1" width="27.69921875" bestFit="1" customWidth="1"/>
    <col min="2" max="2" width="24.59765625" customWidth="1"/>
    <col min="3" max="3" width="15" bestFit="1" customWidth="1"/>
    <col min="4" max="4" width="10.19921875" bestFit="1" customWidth="1"/>
    <col min="5" max="5" width="52.19921875" bestFit="1" customWidth="1"/>
    <col min="9" max="9" width="13.69921875" bestFit="1" customWidth="1"/>
    <col min="10" max="10" width="29.3984375" bestFit="1" customWidth="1"/>
    <col min="11" max="11" width="41.3984375" bestFit="1" customWidth="1"/>
    <col min="12" max="12" width="41.3984375" customWidth="1"/>
    <col min="13" max="13" width="15" bestFit="1" customWidth="1"/>
    <col min="18" max="18" width="28.3984375" bestFit="1" customWidth="1"/>
  </cols>
  <sheetData>
    <row r="1" spans="1:18">
      <c r="A1" s="17" t="s">
        <v>28</v>
      </c>
      <c r="B1" s="17" t="s">
        <v>29</v>
      </c>
      <c r="C1" s="17" t="s">
        <v>30</v>
      </c>
      <c r="D1" s="17" t="s">
        <v>31</v>
      </c>
      <c r="E1" s="17" t="s">
        <v>32</v>
      </c>
      <c r="G1" s="1" t="s">
        <v>33</v>
      </c>
      <c r="H1" s="1" t="s">
        <v>34</v>
      </c>
      <c r="I1" s="1" t="s">
        <v>470</v>
      </c>
      <c r="J1" s="1" t="s">
        <v>471</v>
      </c>
      <c r="K1" s="1" t="s">
        <v>467</v>
      </c>
      <c r="L1" s="1" t="s">
        <v>663</v>
      </c>
      <c r="M1" s="1" t="s">
        <v>35</v>
      </c>
      <c r="O1" s="1" t="s">
        <v>36</v>
      </c>
      <c r="P1" s="1" t="s">
        <v>37</v>
      </c>
      <c r="Q1" s="1" t="s">
        <v>30</v>
      </c>
      <c r="R1" s="1" t="s">
        <v>38</v>
      </c>
    </row>
    <row r="2" spans="1:18">
      <c r="A2" s="4" t="s">
        <v>39</v>
      </c>
      <c r="B2" s="17"/>
      <c r="C2" s="17"/>
      <c r="D2" s="17"/>
      <c r="E2" s="8" t="str">
        <f>A2</f>
        <v>{|class="wikitable sortable"</v>
      </c>
      <c r="G2" s="1"/>
      <c r="H2" s="1"/>
      <c r="I2" s="1"/>
      <c r="J2" s="1"/>
      <c r="K2" s="1"/>
      <c r="L2" s="1"/>
      <c r="M2" s="1"/>
      <c r="O2" s="1"/>
      <c r="P2" s="1"/>
      <c r="Q2" s="1"/>
      <c r="R2" s="1"/>
    </row>
    <row r="3" spans="1:18">
      <c r="A3" s="4" t="s">
        <v>40</v>
      </c>
      <c r="B3" s="17"/>
      <c r="C3" s="17"/>
      <c r="D3" s="17"/>
      <c r="E3" s="8" t="str">
        <f>A3</f>
        <v>! 항목A !! 항목B !! 관계 !! 비고</v>
      </c>
      <c r="G3" s="1"/>
      <c r="H3" s="1"/>
      <c r="I3" s="1"/>
      <c r="J3" s="1"/>
      <c r="K3" s="1"/>
      <c r="L3" s="1"/>
      <c r="M3" s="1"/>
      <c r="O3" s="1"/>
      <c r="P3" s="1"/>
      <c r="Q3" s="1"/>
      <c r="R3" s="1"/>
    </row>
    <row r="4" spans="1:18">
      <c r="A4" s="17" t="s">
        <v>830</v>
      </c>
      <c r="B4" s="43" t="s">
        <v>741</v>
      </c>
      <c r="C4" s="3" t="str">
        <f t="shared" ref="C4:C16" si="0">M4</f>
        <v>A는 B를 구성원으로 갖는다</v>
      </c>
      <c r="D4" s="43"/>
      <c r="E4" s="10" t="str">
        <f>"|[["&amp;A4&amp;"]]||[["&amp;B4&amp;"]]||"&amp;M4&amp;"||"&amp;L4</f>
        <v>|[[청풍_김씨]]||[[김육]]||A는 B를 구성원으로 갖는다||A foaf:member B</v>
      </c>
      <c r="G4" s="7" t="s">
        <v>42</v>
      </c>
      <c r="H4" s="7" t="s">
        <v>770</v>
      </c>
      <c r="I4" s="7" t="s">
        <v>881</v>
      </c>
      <c r="J4" s="7">
        <v>0</v>
      </c>
      <c r="K4" s="16" t="str">
        <f>IF(J4=0,(VLOOKUP(I4,'관계어 한글팀'!$A$2:$M$148,5,0)),IF(J4=1,(VLOOKUP(I4,'관계어 한글팀'!$B$2:$M$148,5,0)),IF(J4=2,(VLOOKUP(I4,'관계어 한글팀'!$C$2:$M$148,3,0)),IF(J4=3,(VLOOKUP(I4,'관계어 한글팀'!$D$2:$M$148,3,0)),0))))</f>
        <v> foaf:member </v>
      </c>
      <c r="L4" s="16" t="str">
        <f>IF(J4=0,(VLOOKUP(I4,'관계어 한글팀'!$A$2:$M$148,7,0)),IF(J4=1,(VLOOKUP(I4,'관계어 한글팀'!$B$2:$M$148,7,0)),IF(J4=2,(VLOOKUP(I4,'관계어 한글팀'!$C$2:$M$148,5,0)),IF(J4=3,(VLOOKUP(I4,'관계어 한글팀'!$D$2:$M$148,5,0)),0))))</f>
        <v>A foaf:member B</v>
      </c>
      <c r="M4" s="11" t="str">
        <f t="shared" ref="M4:M16" si="1">G4&amp;" "&amp;H4&amp;" "&amp;I4</f>
        <v>A는 B를 구성원으로 갖는다</v>
      </c>
      <c r="O4" s="3" t="str">
        <f>VLOOKUP(A4,객체뽑기!$B$2:$G$71,6,FALSE)</f>
        <v>청풍_김씨</v>
      </c>
      <c r="P4" s="3" t="str">
        <f>VLOOKUP(B4,객체뽑기!$B$2:$G$71,6,FALSE)</f>
        <v>김육</v>
      </c>
      <c r="Q4" s="3" t="str">
        <f>K4</f>
        <v> foaf:member </v>
      </c>
      <c r="R4" s="3" t="str">
        <f t="shared" ref="R4:R16" si="2">O4&amp;" "&amp;P4&amp;" "&amp;K4</f>
        <v>청풍_김씨 김육  foaf:member </v>
      </c>
    </row>
    <row r="5" spans="1:18">
      <c r="A5" s="47" t="s">
        <v>830</v>
      </c>
      <c r="B5" s="17" t="s">
        <v>743</v>
      </c>
      <c r="C5" s="3" t="str">
        <f t="shared" si="0"/>
        <v>A는 B를 구성원으로 갖는다</v>
      </c>
      <c r="D5" s="43"/>
      <c r="E5" s="10" t="str">
        <f t="shared" ref="E5:E16" si="3">"|[["&amp;A5&amp;"]]||[["&amp;B5&amp;"]]||"&amp;M5&amp;"||"&amp;L5</f>
        <v>|[[청풍_김씨]]||[[김석주]]||A는 B를 구성원으로 갖는다||A foaf:member B</v>
      </c>
      <c r="G5" s="7" t="s">
        <v>42</v>
      </c>
      <c r="H5" s="7" t="s">
        <v>770</v>
      </c>
      <c r="I5" s="7" t="s">
        <v>881</v>
      </c>
      <c r="J5" s="7">
        <v>0</v>
      </c>
      <c r="K5" s="16" t="str">
        <f>IF(J5=0,(VLOOKUP(I5,'관계어 한글팀'!$A$2:$M$148,5,0)),IF(J5=1,(VLOOKUP(I5,'관계어 한글팀'!$B$2:$M$148,5,0)),IF(J5=2,(VLOOKUP(I5,'관계어 한글팀'!$C$2:$M$148,3,0)),IF(J5=3,(VLOOKUP(I5,'관계어 한글팀'!$D$2:$M$148,3,0)),0))))</f>
        <v> foaf:member </v>
      </c>
      <c r="L5" s="16" t="str">
        <f>IF(J5=0,(VLOOKUP(I5,'관계어 한글팀'!$A$2:$M$148,7,0)),IF(J5=1,(VLOOKUP(I5,'관계어 한글팀'!$B$2:$M$148,7,0)),IF(J5=2,(VLOOKUP(I5,'관계어 한글팀'!$C$2:$M$148,5,0)),IF(J5=3,(VLOOKUP(I5,'관계어 한글팀'!$D$2:$M$148,5,0)),0))))</f>
        <v>A foaf:member B</v>
      </c>
      <c r="M5" s="11" t="str">
        <f t="shared" si="1"/>
        <v>A는 B를 구성원으로 갖는다</v>
      </c>
      <c r="O5" s="3" t="str">
        <f>VLOOKUP(A5,객체뽑기!$B$2:$G$71,6,FALSE)</f>
        <v>청풍_김씨</v>
      </c>
      <c r="P5" s="3" t="str">
        <f>VLOOKUP(B5,객체뽑기!$B$2:$G$71,6,FALSE)</f>
        <v>김석주</v>
      </c>
      <c r="Q5" s="3" t="str">
        <f t="shared" ref="Q5" si="4">K5</f>
        <v> foaf:member </v>
      </c>
      <c r="R5" s="3" t="str">
        <f t="shared" si="2"/>
        <v>청풍_김씨 김석주  foaf:member </v>
      </c>
    </row>
    <row r="6" spans="1:18">
      <c r="A6" s="47" t="s">
        <v>830</v>
      </c>
      <c r="B6" s="43" t="s">
        <v>747</v>
      </c>
      <c r="C6" s="3" t="str">
        <f t="shared" si="0"/>
        <v>A는 B를 구성원으로 갖는다</v>
      </c>
      <c r="D6" s="43"/>
      <c r="E6" s="10" t="str">
        <f t="shared" si="3"/>
        <v>|[[청풍_김씨]]||[[김좌명]]||A는 B를 구성원으로 갖는다||A foaf:member B</v>
      </c>
      <c r="G6" s="7" t="s">
        <v>42</v>
      </c>
      <c r="H6" s="7" t="s">
        <v>770</v>
      </c>
      <c r="I6" s="7" t="s">
        <v>881</v>
      </c>
      <c r="J6" s="7">
        <v>0</v>
      </c>
      <c r="K6" s="16" t="str">
        <f>IF(J6=0,(VLOOKUP(I6,'관계어 한글팀'!$A$2:$M$148,5,0)),IF(J6=1,(VLOOKUP(I6,'관계어 한글팀'!$B$2:$M$148,5,0)),IF(J6=2,(VLOOKUP(I6,'관계어 한글팀'!$C$2:$M$148,3,0)),IF(J6=3,(VLOOKUP(I6,'관계어 한글팀'!$D$2:$M$148,3,0)),0))))</f>
        <v> foaf:member </v>
      </c>
      <c r="L6" s="16" t="str">
        <f>IF(J6=0,(VLOOKUP(I6,'관계어 한글팀'!$A$2:$M$148,7,0)),IF(J6=1,(VLOOKUP(I6,'관계어 한글팀'!$B$2:$M$148,7,0)),IF(J6=2,(VLOOKUP(I6,'관계어 한글팀'!$C$2:$M$148,5,0)),IF(J6=3,(VLOOKUP(I6,'관계어 한글팀'!$D$2:$M$148,5,0)),0))))</f>
        <v>A foaf:member B</v>
      </c>
      <c r="M6" s="11" t="str">
        <f t="shared" si="1"/>
        <v>A는 B를 구성원으로 갖는다</v>
      </c>
      <c r="O6" s="3" t="str">
        <f>VLOOKUP(A6,객체뽑기!$B$2:$G$71,6,FALSE)</f>
        <v>청풍_김씨</v>
      </c>
      <c r="P6" s="3" t="str">
        <f>VLOOKUP(B6,객체뽑기!$B$2:$G$71,6,FALSE)</f>
        <v>김좌명</v>
      </c>
      <c r="Q6" s="3" t="str">
        <f t="shared" ref="Q6" si="5">K6</f>
        <v> foaf:member </v>
      </c>
      <c r="R6" s="3" t="str">
        <f t="shared" si="2"/>
        <v>청풍_김씨 김좌명  foaf:member </v>
      </c>
    </row>
    <row r="7" spans="1:18">
      <c r="A7" s="47" t="s">
        <v>830</v>
      </c>
      <c r="B7" s="17" t="s">
        <v>750</v>
      </c>
      <c r="C7" s="3" t="str">
        <f t="shared" si="0"/>
        <v>A는 B를 구성원으로 갖는다</v>
      </c>
      <c r="D7" s="43"/>
      <c r="E7" s="10" t="str">
        <f t="shared" si="3"/>
        <v>|[[청풍_김씨]]||[[김우명]]||A는 B를 구성원으로 갖는다||A foaf:member B</v>
      </c>
      <c r="G7" s="7" t="s">
        <v>42</v>
      </c>
      <c r="H7" s="7" t="s">
        <v>770</v>
      </c>
      <c r="I7" s="7" t="s">
        <v>881</v>
      </c>
      <c r="J7" s="7">
        <v>0</v>
      </c>
      <c r="K7" s="16" t="str">
        <f>IF(J7=0,(VLOOKUP(I7,'관계어 한글팀'!$A$2:$M$148,5,0)),IF(J7=1,(VLOOKUP(I7,'관계어 한글팀'!$B$2:$M$148,5,0)),IF(J7=2,(VLOOKUP(I7,'관계어 한글팀'!$C$2:$M$148,3,0)),IF(J7=3,(VLOOKUP(I7,'관계어 한글팀'!$D$2:$M$148,3,0)),0))))</f>
        <v> foaf:member </v>
      </c>
      <c r="L7" s="16" t="str">
        <f>IF(J7=0,(VLOOKUP(I7,'관계어 한글팀'!$A$2:$M$148,7,0)),IF(J7=1,(VLOOKUP(I7,'관계어 한글팀'!$B$2:$M$148,7,0)),IF(J7=2,(VLOOKUP(I7,'관계어 한글팀'!$C$2:$M$148,5,0)),IF(J7=3,(VLOOKUP(I7,'관계어 한글팀'!$D$2:$M$148,5,0)),0))))</f>
        <v>A foaf:member B</v>
      </c>
      <c r="M7" s="11" t="str">
        <f t="shared" si="1"/>
        <v>A는 B를 구성원으로 갖는다</v>
      </c>
      <c r="O7" s="3" t="str">
        <f>VLOOKUP(A7,객체뽑기!$B$2:$G$71,6,FALSE)</f>
        <v>청풍_김씨</v>
      </c>
      <c r="P7" s="3" t="str">
        <f>VLOOKUP(B7,객체뽑기!$B$2:$G$71,6,FALSE)</f>
        <v>김우명</v>
      </c>
      <c r="Q7" s="3" t="str">
        <f t="shared" ref="Q7" si="6">K7</f>
        <v> foaf:member </v>
      </c>
      <c r="R7" s="3" t="str">
        <f t="shared" si="2"/>
        <v>청풍_김씨 김우명  foaf:member </v>
      </c>
    </row>
    <row r="8" spans="1:18">
      <c r="A8" s="47" t="s">
        <v>830</v>
      </c>
      <c r="B8" s="43" t="s">
        <v>752</v>
      </c>
      <c r="C8" s="3" t="str">
        <f t="shared" si="0"/>
        <v>A는 B를 구성원으로 갖는다</v>
      </c>
      <c r="D8" s="43"/>
      <c r="E8" s="10" t="str">
        <f t="shared" si="3"/>
        <v>|[[청풍_김씨]]||[[명성왕후]]||A는 B를 구성원으로 갖는다||A foaf:member B</v>
      </c>
      <c r="G8" s="7" t="s">
        <v>42</v>
      </c>
      <c r="H8" s="7" t="s">
        <v>770</v>
      </c>
      <c r="I8" s="7" t="s">
        <v>881</v>
      </c>
      <c r="J8" s="7">
        <v>0</v>
      </c>
      <c r="K8" s="16" t="str">
        <f>IF(J8=0,(VLOOKUP(I8,'관계어 한글팀'!$A$2:$M$148,5,0)),IF(J8=1,(VLOOKUP(I8,'관계어 한글팀'!$B$2:$M$148,5,0)),IF(J8=2,(VLOOKUP(I8,'관계어 한글팀'!$C$2:$M$148,3,0)),IF(J8=3,(VLOOKUP(I8,'관계어 한글팀'!$D$2:$M$148,3,0)),0))))</f>
        <v> foaf:member </v>
      </c>
      <c r="L8" s="16" t="str">
        <f>IF(J8=0,(VLOOKUP(I8,'관계어 한글팀'!$A$2:$M$148,7,0)),IF(J8=1,(VLOOKUP(I8,'관계어 한글팀'!$B$2:$M$148,7,0)),IF(J8=2,(VLOOKUP(I8,'관계어 한글팀'!$C$2:$M$148,5,0)),IF(J8=3,(VLOOKUP(I8,'관계어 한글팀'!$D$2:$M$148,5,0)),0))))</f>
        <v>A foaf:member B</v>
      </c>
      <c r="M8" s="11" t="str">
        <f t="shared" si="1"/>
        <v>A는 B를 구성원으로 갖는다</v>
      </c>
      <c r="O8" s="3" t="str">
        <f>VLOOKUP(A8,객체뽑기!$B$2:$G$71,6,FALSE)</f>
        <v>청풍_김씨</v>
      </c>
      <c r="P8" s="3" t="str">
        <f>VLOOKUP(B8,객체뽑기!$B$2:$G$71,6,FALSE)</f>
        <v>명성왕후</v>
      </c>
      <c r="Q8" s="3" t="str">
        <f t="shared" ref="Q8" si="7">K8</f>
        <v> foaf:member </v>
      </c>
      <c r="R8" s="3" t="str">
        <f t="shared" si="2"/>
        <v>청풍_김씨 명성왕후  foaf:member </v>
      </c>
    </row>
    <row r="9" spans="1:18">
      <c r="A9" s="17" t="s">
        <v>832</v>
      </c>
      <c r="B9" s="17" t="s">
        <v>757</v>
      </c>
      <c r="C9" s="3" t="str">
        <f t="shared" si="0"/>
        <v>A는 B를 구성원으로 갖는다</v>
      </c>
      <c r="D9" s="43"/>
      <c r="E9" s="10" t="str">
        <f t="shared" si="3"/>
        <v>|[[광산_김씨]]||[[인경왕후]]||A는 B를 구성원으로 갖는다||A foaf:member B</v>
      </c>
      <c r="G9" s="7" t="s">
        <v>42</v>
      </c>
      <c r="H9" s="7" t="s">
        <v>770</v>
      </c>
      <c r="I9" s="7" t="s">
        <v>881</v>
      </c>
      <c r="J9" s="7">
        <v>0</v>
      </c>
      <c r="K9" s="16" t="str">
        <f>IF(J9=0,(VLOOKUP(I9,'관계어 한글팀'!$A$2:$M$148,5,0)),IF(J9=1,(VLOOKUP(I9,'관계어 한글팀'!$B$2:$M$148,5,0)),IF(J9=2,(VLOOKUP(I9,'관계어 한글팀'!$C$2:$M$148,3,0)),IF(J9=3,(VLOOKUP(I9,'관계어 한글팀'!$D$2:$M$148,3,0)),0))))</f>
        <v> foaf:member </v>
      </c>
      <c r="L9" s="16" t="str">
        <f>IF(J9=0,(VLOOKUP(I9,'관계어 한글팀'!$A$2:$M$148,7,0)),IF(J9=1,(VLOOKUP(I9,'관계어 한글팀'!$B$2:$M$148,7,0)),IF(J9=2,(VLOOKUP(I9,'관계어 한글팀'!$C$2:$M$148,5,0)),IF(J9=3,(VLOOKUP(I9,'관계어 한글팀'!$D$2:$M$148,5,0)),0))))</f>
        <v>A foaf:member B</v>
      </c>
      <c r="M9" s="11" t="str">
        <f t="shared" si="1"/>
        <v>A는 B를 구성원으로 갖는다</v>
      </c>
      <c r="O9" s="3" t="str">
        <f>VLOOKUP(A9,객체뽑기!$B$2:$G$71,6,FALSE)</f>
        <v>광산_김씨</v>
      </c>
      <c r="P9" s="3" t="str">
        <f>VLOOKUP(B9,객체뽑기!$B$2:$G$71,6,FALSE)</f>
        <v>인경왕후</v>
      </c>
      <c r="Q9" s="3" t="str">
        <f t="shared" ref="Q9" si="8">K9</f>
        <v> foaf:member </v>
      </c>
      <c r="R9" s="3" t="str">
        <f t="shared" si="2"/>
        <v>광산_김씨 인경왕후  foaf:member </v>
      </c>
    </row>
    <row r="10" spans="1:18">
      <c r="A10" s="47" t="s">
        <v>832</v>
      </c>
      <c r="B10" s="43" t="s">
        <v>760</v>
      </c>
      <c r="C10" s="3" t="str">
        <f t="shared" si="0"/>
        <v>A는 B를 구성원으로 갖는다</v>
      </c>
      <c r="D10" s="43"/>
      <c r="E10" s="10" t="str">
        <f t="shared" si="3"/>
        <v>|[[광산_김씨]]||[[김만기]]||A는 B를 구성원으로 갖는다||A foaf:member B</v>
      </c>
      <c r="G10" s="7" t="s">
        <v>42</v>
      </c>
      <c r="H10" s="7" t="s">
        <v>770</v>
      </c>
      <c r="I10" s="7" t="s">
        <v>881</v>
      </c>
      <c r="J10" s="7">
        <v>0</v>
      </c>
      <c r="K10" s="16" t="str">
        <f>IF(J10=0,(VLOOKUP(I10,'관계어 한글팀'!$A$2:$M$148,5,0)),IF(J10=1,(VLOOKUP(I10,'관계어 한글팀'!$B$2:$M$148,5,0)),IF(J10=2,(VLOOKUP(I10,'관계어 한글팀'!$C$2:$M$148,3,0)),IF(J10=3,(VLOOKUP(I10,'관계어 한글팀'!$D$2:$M$148,3,0)),0))))</f>
        <v> foaf:member </v>
      </c>
      <c r="L10" s="16" t="str">
        <f>IF(J10=0,(VLOOKUP(I10,'관계어 한글팀'!$A$2:$M$148,7,0)),IF(J10=1,(VLOOKUP(I10,'관계어 한글팀'!$B$2:$M$148,7,0)),IF(J10=2,(VLOOKUP(I10,'관계어 한글팀'!$C$2:$M$148,5,0)),IF(J10=3,(VLOOKUP(I10,'관계어 한글팀'!$D$2:$M$148,5,0)),0))))</f>
        <v>A foaf:member B</v>
      </c>
      <c r="M10" s="11" t="str">
        <f t="shared" si="1"/>
        <v>A는 B를 구성원으로 갖는다</v>
      </c>
      <c r="O10" s="3" t="str">
        <f>VLOOKUP(A10,객체뽑기!$B$2:$G$71,6,FALSE)</f>
        <v>광산_김씨</v>
      </c>
      <c r="P10" s="3" t="str">
        <f>VLOOKUP(B10,객체뽑기!$B$2:$G$71,6,FALSE)</f>
        <v>김만기</v>
      </c>
      <c r="Q10" s="3" t="str">
        <f t="shared" ref="Q10" si="9">K10</f>
        <v> foaf:member </v>
      </c>
      <c r="R10" s="3" t="str">
        <f t="shared" si="2"/>
        <v>광산_김씨 김만기  foaf:member </v>
      </c>
    </row>
    <row r="11" spans="1:18">
      <c r="A11" s="47" t="s">
        <v>832</v>
      </c>
      <c r="B11" s="17" t="s">
        <v>763</v>
      </c>
      <c r="C11" s="3" t="str">
        <f t="shared" si="0"/>
        <v>A는 B를 구성원으로 갖는다</v>
      </c>
      <c r="D11" s="43"/>
      <c r="E11" s="10" t="str">
        <f t="shared" si="3"/>
        <v>|[[광산_김씨]]||[[김만중]]||A는 B를 구성원으로 갖는다||A foaf:member B</v>
      </c>
      <c r="G11" s="7" t="s">
        <v>42</v>
      </c>
      <c r="H11" s="7" t="s">
        <v>770</v>
      </c>
      <c r="I11" s="7" t="s">
        <v>881</v>
      </c>
      <c r="J11" s="7">
        <v>0</v>
      </c>
      <c r="K11" s="16" t="str">
        <f>IF(J11=0,(VLOOKUP(I11,'관계어 한글팀'!$A$2:$M$148,5,0)),IF(J11=1,(VLOOKUP(I11,'관계어 한글팀'!$B$2:$M$148,5,0)),IF(J11=2,(VLOOKUP(I11,'관계어 한글팀'!$C$2:$M$148,3,0)),IF(J11=3,(VLOOKUP(I11,'관계어 한글팀'!$D$2:$M$148,3,0)),0))))</f>
        <v> foaf:member </v>
      </c>
      <c r="L11" s="16" t="str">
        <f>IF(J11=0,(VLOOKUP(I11,'관계어 한글팀'!$A$2:$M$148,7,0)),IF(J11=1,(VLOOKUP(I11,'관계어 한글팀'!$B$2:$M$148,7,0)),IF(J11=2,(VLOOKUP(I11,'관계어 한글팀'!$C$2:$M$148,5,0)),IF(J11=3,(VLOOKUP(I11,'관계어 한글팀'!$D$2:$M$148,5,0)),0))))</f>
        <v>A foaf:member B</v>
      </c>
      <c r="M11" s="11" t="str">
        <f t="shared" si="1"/>
        <v>A는 B를 구성원으로 갖는다</v>
      </c>
      <c r="O11" s="3" t="str">
        <f>VLOOKUP(A11,객체뽑기!$B$2:$G$71,6,FALSE)</f>
        <v>광산_김씨</v>
      </c>
      <c r="P11" s="3" t="str">
        <f>VLOOKUP(B11,객체뽑기!$B$2:$G$71,6,FALSE)</f>
        <v>김만중</v>
      </c>
      <c r="Q11" s="3" t="str">
        <f t="shared" ref="Q11" si="10">K11</f>
        <v> foaf:member </v>
      </c>
      <c r="R11" s="3" t="str">
        <f t="shared" si="2"/>
        <v>광산_김씨 김만중  foaf:member </v>
      </c>
    </row>
    <row r="12" spans="1:18">
      <c r="A12" s="17" t="s">
        <v>771</v>
      </c>
      <c r="B12" s="43" t="s">
        <v>773</v>
      </c>
      <c r="C12" s="3" t="str">
        <f t="shared" si="0"/>
        <v>A는 B의 아버지이다</v>
      </c>
      <c r="D12" s="43"/>
      <c r="E12" s="10" t="str">
        <f t="shared" si="3"/>
        <v>|[[김육]]||[[김좌명]]||A는 B의 아버지이다||A ekc:hasSon B</v>
      </c>
      <c r="G12" s="7" t="s">
        <v>42</v>
      </c>
      <c r="H12" s="7" t="s">
        <v>781</v>
      </c>
      <c r="I12" s="7" t="s">
        <v>782</v>
      </c>
      <c r="J12" s="7">
        <v>2</v>
      </c>
      <c r="K12" s="16" t="str">
        <f>IF(J12=0,(VLOOKUP(I12,'관계어 한글팀'!$A$2:$M$148,5,0)),IF(J12=1,(VLOOKUP(I12,'관계어 한글팀'!$B$2:$M$148,5,0)),IF(J12=2,(VLOOKUP(I12,'관계어 한글팀'!$C$2:$M$148,3,0)),IF(J12=3,(VLOOKUP(I12,'관계어 한글팀'!$D$2:$M$148,3,0)),0))))</f>
        <v> ekc:hasSon </v>
      </c>
      <c r="L12" s="16" t="str">
        <f>IF(J12=0,(VLOOKUP(I12,'관계어 한글팀'!$A$2:$M$148,7,0)),IF(J12=1,(VLOOKUP(I12,'관계어 한글팀'!$B$2:$M$148,7,0)),IF(J12=2,(VLOOKUP(I12,'관계어 한글팀'!$C$2:$M$148,5,0)),IF(J12=3,(VLOOKUP(I12,'관계어 한글팀'!$D$2:$M$148,5,0)),0))))</f>
        <v>A ekc:hasSon B</v>
      </c>
      <c r="M12" s="11" t="str">
        <f t="shared" si="1"/>
        <v>A는 B의 아버지이다</v>
      </c>
      <c r="O12" s="3" t="str">
        <f>VLOOKUP(A12,객체뽑기!$B$2:$G$71,6,FALSE)</f>
        <v>김육</v>
      </c>
      <c r="P12" s="3" t="str">
        <f>VLOOKUP(B12,객체뽑기!$B$2:$G$71,6,FALSE)</f>
        <v>김좌명</v>
      </c>
      <c r="Q12" s="3" t="str">
        <f t="shared" ref="Q12" si="11">K12</f>
        <v> ekc:hasSon </v>
      </c>
      <c r="R12" s="3" t="str">
        <f t="shared" si="2"/>
        <v>김육 김좌명  ekc:hasSon </v>
      </c>
    </row>
    <row r="13" spans="1:18">
      <c r="A13" s="17" t="s">
        <v>774</v>
      </c>
      <c r="B13" s="17" t="s">
        <v>772</v>
      </c>
      <c r="C13" s="3" t="str">
        <f t="shared" si="0"/>
        <v>A는 B의 아버지이다</v>
      </c>
      <c r="D13" s="43"/>
      <c r="E13" s="10" t="str">
        <f t="shared" si="3"/>
        <v>|[[김좌명]]||[[김석주]]||A는 B의 아버지이다||A ekc:hasSon B</v>
      </c>
      <c r="G13" s="7" t="s">
        <v>42</v>
      </c>
      <c r="H13" s="7" t="s">
        <v>781</v>
      </c>
      <c r="I13" s="7" t="s">
        <v>782</v>
      </c>
      <c r="J13" s="7">
        <v>2</v>
      </c>
      <c r="K13" s="16" t="str">
        <f>IF(J13=0,(VLOOKUP(I13,'관계어 한글팀'!$A$2:$M$148,5,0)),IF(J13=1,(VLOOKUP(I13,'관계어 한글팀'!$B$2:$M$148,5,0)),IF(J13=2,(VLOOKUP(I13,'관계어 한글팀'!$C$2:$M$148,3,0)),IF(J13=3,(VLOOKUP(I13,'관계어 한글팀'!$D$2:$M$148,3,0)),0))))</f>
        <v> ekc:hasSon </v>
      </c>
      <c r="L13" s="16" t="str">
        <f>IF(J13=0,(VLOOKUP(I13,'관계어 한글팀'!$A$2:$M$148,7,0)),IF(J13=1,(VLOOKUP(I13,'관계어 한글팀'!$B$2:$M$148,7,0)),IF(J13=2,(VLOOKUP(I13,'관계어 한글팀'!$C$2:$M$148,5,0)),IF(J13=3,(VLOOKUP(I13,'관계어 한글팀'!$D$2:$M$148,5,0)),0))))</f>
        <v>A ekc:hasSon B</v>
      </c>
      <c r="M13" s="11" t="str">
        <f t="shared" si="1"/>
        <v>A는 B의 아버지이다</v>
      </c>
      <c r="O13" s="3" t="str">
        <f>VLOOKUP(A13,객체뽑기!$B$2:$G$71,6,FALSE)</f>
        <v>김좌명</v>
      </c>
      <c r="P13" s="3" t="str">
        <f>VLOOKUP(B13,객체뽑기!$B$2:$G$71,6,FALSE)</f>
        <v>김석주</v>
      </c>
      <c r="Q13" s="3" t="str">
        <f t="shared" ref="Q13" si="12">K13</f>
        <v> ekc:hasSon </v>
      </c>
      <c r="R13" s="3" t="str">
        <f t="shared" si="2"/>
        <v>김좌명 김석주  ekc:hasSon </v>
      </c>
    </row>
    <row r="14" spans="1:18">
      <c r="A14" s="17" t="s">
        <v>792</v>
      </c>
      <c r="B14" s="17" t="s">
        <v>775</v>
      </c>
      <c r="C14" s="3" t="str">
        <f t="shared" si="0"/>
        <v>A는 B의 딸이다</v>
      </c>
      <c r="D14" s="43"/>
      <c r="E14" s="10" t="str">
        <f t="shared" si="3"/>
        <v>|[[명성왕후]]||[[김우명]]||A는 B의 딸이다||A ekc:hasFather B</v>
      </c>
      <c r="G14" s="7" t="s">
        <v>42</v>
      </c>
      <c r="H14" s="7" t="s">
        <v>781</v>
      </c>
      <c r="I14" s="7" t="s">
        <v>793</v>
      </c>
      <c r="J14" s="7">
        <v>3</v>
      </c>
      <c r="K14" s="16" t="str">
        <f>IF(J14=0,(VLOOKUP(I14,'관계어 한글팀'!$A$2:$M$148,5,0)),IF(J14=1,(VLOOKUP(I14,'관계어 한글팀'!$B$2:$M$148,5,0)),IF(J14=2,(VLOOKUP(I14,'관계어 한글팀'!$C$2:$M$148,3,0)),IF(J14=3,(VLOOKUP(I14,'관계어 한글팀'!$D$2:$M$148,3,0)),0))))</f>
        <v> ekc:hasFather </v>
      </c>
      <c r="L14" s="16" t="str">
        <f>IF(J14=0,(VLOOKUP(I14,'관계어 한글팀'!$A$2:$M$148,7,0)),IF(J14=1,(VLOOKUP(I14,'관계어 한글팀'!$B$2:$M$148,7,0)),IF(J14=2,(VLOOKUP(I14,'관계어 한글팀'!$C$2:$M$148,5,0)),IF(J14=3,(VLOOKUP(I14,'관계어 한글팀'!$D$2:$M$148,5,0)),0))))</f>
        <v>A ekc:hasFather B</v>
      </c>
      <c r="M14" s="11" t="str">
        <f t="shared" si="1"/>
        <v>A는 B의 딸이다</v>
      </c>
      <c r="O14" s="3" t="str">
        <f>VLOOKUP(A14,객체뽑기!$B$2:$G$71,6,FALSE)</f>
        <v>명성왕후</v>
      </c>
      <c r="P14" s="3" t="str">
        <f>VLOOKUP(B14,객체뽑기!$B$2:$G$71,6,FALSE)</f>
        <v>김우명</v>
      </c>
      <c r="Q14" s="3" t="str">
        <f t="shared" ref="Q14" si="13">K14</f>
        <v> ekc:hasFather </v>
      </c>
      <c r="R14" s="3" t="str">
        <f t="shared" si="2"/>
        <v>명성왕후 김우명  ekc:hasFather </v>
      </c>
    </row>
    <row r="15" spans="1:18">
      <c r="A15" s="17" t="s">
        <v>816</v>
      </c>
      <c r="B15" s="43" t="s">
        <v>776</v>
      </c>
      <c r="C15" s="3" t="str">
        <f t="shared" si="0"/>
        <v>A는 B의 남편이다</v>
      </c>
      <c r="D15" s="43"/>
      <c r="E15" s="10" t="str">
        <f t="shared" si="3"/>
        <v>|[[조선_현종]]||[[명성왕후]]||A는 B의 남편이다||A ekc:hasWife B</v>
      </c>
      <c r="G15" s="7" t="s">
        <v>42</v>
      </c>
      <c r="H15" s="7" t="s">
        <v>785</v>
      </c>
      <c r="I15" s="7" t="s">
        <v>786</v>
      </c>
      <c r="J15" s="7">
        <v>0</v>
      </c>
      <c r="K15" s="16" t="str">
        <f>IF(J15=0,(VLOOKUP(I15,'관계어 한글팀'!$A$2:$M$148,5,0)),IF(J15=1,(VLOOKUP(I15,'관계어 한글팀'!$B$2:$M$148,5,0)),IF(J15=2,(VLOOKUP(I15,'관계어 한글팀'!$C$2:$M$148,3,0)),IF(J15=3,(VLOOKUP(I15,'관계어 한글팀'!$D$2:$M$148,3,0)),0))))</f>
        <v> ekc:hasWife </v>
      </c>
      <c r="L15" s="16" t="str">
        <f>IF(J15=0,(VLOOKUP(I15,'관계어 한글팀'!$A$2:$M$148,7,0)),IF(J15=1,(VLOOKUP(I15,'관계어 한글팀'!$B$2:$M$148,7,0)),IF(J15=2,(VLOOKUP(I15,'관계어 한글팀'!$C$2:$M$148,5,0)),IF(J15=3,(VLOOKUP(I15,'관계어 한글팀'!$D$2:$M$148,5,0)),0))))</f>
        <v>A ekc:hasWife B</v>
      </c>
      <c r="M15" s="11" t="str">
        <f t="shared" si="1"/>
        <v>A는 B의 남편이다</v>
      </c>
      <c r="O15" s="3" t="str">
        <f>VLOOKUP(A15,객체뽑기!$B$2:$G$71,6,FALSE)</f>
        <v>조선_현종</v>
      </c>
      <c r="P15" s="3" t="str">
        <f>VLOOKUP(B15,객체뽑기!$B$2:$G$71,6,FALSE)</f>
        <v>명성왕후</v>
      </c>
      <c r="Q15" s="3" t="str">
        <f t="shared" ref="Q15" si="14">K15</f>
        <v> ekc:hasWife </v>
      </c>
      <c r="R15" s="3" t="str">
        <f t="shared" si="2"/>
        <v>조선_현종 명성왕후  ekc:hasWife </v>
      </c>
    </row>
    <row r="16" spans="1:18">
      <c r="A16" s="17" t="s">
        <v>777</v>
      </c>
      <c r="B16" s="17" t="s">
        <v>778</v>
      </c>
      <c r="C16" s="3" t="str">
        <f t="shared" si="0"/>
        <v>A는 B의 어머니이다</v>
      </c>
      <c r="D16" s="43"/>
      <c r="E16" s="10" t="str">
        <f t="shared" si="3"/>
        <v>|[[명성왕후]]||[[조선_숙종]]||A는 B의 어머니이다||A ekc:hasSon B</v>
      </c>
      <c r="G16" s="7" t="s">
        <v>42</v>
      </c>
      <c r="H16" s="7" t="s">
        <v>787</v>
      </c>
      <c r="I16" s="7" t="s">
        <v>788</v>
      </c>
      <c r="J16" s="7">
        <v>2</v>
      </c>
      <c r="K16" s="16" t="str">
        <f>IF(J16=0,(VLOOKUP(I16,'관계어 한글팀'!$A$2:$M$148,5,0)),IF(J16=1,(VLOOKUP(I16,'관계어 한글팀'!$B$2:$M$148,5,0)),IF(J16=2,(VLOOKUP(I16,'관계어 한글팀'!$C$2:$M$148,3,0)),IF(J16=3,(VLOOKUP(I16,'관계어 한글팀'!$D$2:$M$148,3,0)),0))))</f>
        <v> ekc:hasSon </v>
      </c>
      <c r="L16" s="16" t="str">
        <f>IF(J16=0,(VLOOKUP(I16,'관계어 한글팀'!$A$2:$M$148,7,0)),IF(J16=1,(VLOOKUP(I16,'관계어 한글팀'!$B$2:$M$148,7,0)),IF(J16=2,(VLOOKUP(I16,'관계어 한글팀'!$C$2:$M$148,5,0)),IF(J16=3,(VLOOKUP(I16,'관계어 한글팀'!$D$2:$M$148,5,0)),0))))</f>
        <v>A ekc:hasSon B</v>
      </c>
      <c r="M16" s="11" t="str">
        <f t="shared" si="1"/>
        <v>A는 B의 어머니이다</v>
      </c>
      <c r="O16" s="3" t="str">
        <f>VLOOKUP(A16,객체뽑기!$B$2:$G$71,6,FALSE)</f>
        <v>명성왕후</v>
      </c>
      <c r="P16" s="3" t="str">
        <f>VLOOKUP(B16,객체뽑기!$B$2:$G$71,6,FALSE)</f>
        <v>조선_숙종</v>
      </c>
      <c r="Q16" s="3" t="str">
        <f t="shared" ref="Q16" si="15">K16</f>
        <v> ekc:hasSon </v>
      </c>
      <c r="R16" s="3" t="str">
        <f t="shared" si="2"/>
        <v>명성왕후 조선_숙종  ekc:hasSon </v>
      </c>
    </row>
    <row r="17" spans="1:18">
      <c r="A17" s="47" t="s">
        <v>779</v>
      </c>
      <c r="B17" s="48" t="s">
        <v>780</v>
      </c>
      <c r="C17" s="3" t="str">
        <f t="shared" ref="C17:C23" si="16">M17</f>
        <v>A는 B의 남편이다</v>
      </c>
      <c r="D17" s="48"/>
      <c r="E17" s="10" t="str">
        <f>"|[["&amp;A17&amp;"]]||[["&amp;B17&amp;"]]||"&amp;M17&amp;"||"&amp;L17</f>
        <v>|[[조선_숙종]]||[[인경왕후]]||A는 B의 남편이다||A ekc:hasWife B</v>
      </c>
      <c r="G17" s="7" t="s">
        <v>42</v>
      </c>
      <c r="H17" s="7" t="s">
        <v>785</v>
      </c>
      <c r="I17" s="7" t="s">
        <v>789</v>
      </c>
      <c r="J17" s="7">
        <v>0</v>
      </c>
      <c r="K17" s="16" t="str">
        <f>IF(J17=0,(VLOOKUP(I17,'관계어 한글팀'!$A$2:$M$148,5,0)),IF(J17=1,(VLOOKUP(I17,'관계어 한글팀'!$B$2:$M$148,5,0)),IF(J17=2,(VLOOKUP(I17,'관계어 한글팀'!$C$2:$M$148,3,0)),IF(J17=3,(VLOOKUP(I17,'관계어 한글팀'!$D$2:$M$148,3,0)),0))))</f>
        <v> ekc:hasWife </v>
      </c>
      <c r="L17" s="16" t="str">
        <f>IF(J17=0,(VLOOKUP(I17,'관계어 한글팀'!$A$2:$M$148,7,0)),IF(J17=1,(VLOOKUP(I17,'관계어 한글팀'!$B$2:$M$148,7,0)),IF(J17=2,(VLOOKUP(I17,'관계어 한글팀'!$C$2:$M$148,5,0)),IF(J17=3,(VLOOKUP(I17,'관계어 한글팀'!$D$2:$M$148,5,0)),0))))</f>
        <v>A ekc:hasWife B</v>
      </c>
      <c r="M17" s="11" t="str">
        <f t="shared" ref="M17:M23" si="17">G17&amp;" "&amp;H17&amp;" "&amp;I17</f>
        <v>A는 B의 남편이다</v>
      </c>
      <c r="O17" s="3" t="str">
        <f>VLOOKUP(A17,객체뽑기!$B$2:$G$71,6,FALSE)</f>
        <v>조선_숙종</v>
      </c>
      <c r="P17" s="3" t="str">
        <f>VLOOKUP(B17,객체뽑기!$B$2:$G$71,6,FALSE)</f>
        <v>인경왕후</v>
      </c>
      <c r="Q17" s="3" t="str">
        <f>K17</f>
        <v> ekc:hasWife </v>
      </c>
      <c r="R17" s="3" t="str">
        <f t="shared" ref="R17:R23" si="18">O17&amp;" "&amp;P17&amp;" "&amp;K17</f>
        <v>조선_숙종 인경왕후  ekc:hasWife </v>
      </c>
    </row>
    <row r="18" spans="1:18">
      <c r="A18" s="47" t="s">
        <v>790</v>
      </c>
      <c r="B18" s="47" t="s">
        <v>791</v>
      </c>
      <c r="C18" s="3" t="str">
        <f t="shared" si="16"/>
        <v>A는 B와 형제이다</v>
      </c>
      <c r="D18" s="48"/>
      <c r="E18" s="10" t="str">
        <f t="shared" ref="E18:E23" si="19">"|[["&amp;A18&amp;"]]||[["&amp;B18&amp;"]]||"&amp;M18&amp;"||"&amp;L18</f>
        <v>|[[김만기]]||[[김만중]]||A는 B와 형제이다||A ekc:hasBrother B</v>
      </c>
      <c r="G18" s="7" t="s">
        <v>42</v>
      </c>
      <c r="H18" s="7" t="s">
        <v>783</v>
      </c>
      <c r="I18" s="7" t="s">
        <v>784</v>
      </c>
      <c r="J18" s="7">
        <v>2</v>
      </c>
      <c r="K18" s="16" t="str">
        <f>IF(J18=0,(VLOOKUP(I18,'관계어 한글팀'!$A$2:$M$148,5,0)),IF(J18=1,(VLOOKUP(I18,'관계어 한글팀'!$B$2:$M$148,5,0)),IF(J18=2,(VLOOKUP(I18,'관계어 한글팀'!$C$2:$M$148,3,0)),IF(J18=3,(VLOOKUP(I18,'관계어 한글팀'!$D$2:$M$148,3,0)),0))))</f>
        <v> ekc:hasBrother </v>
      </c>
      <c r="L18" s="16" t="str">
        <f>IF(J18=0,(VLOOKUP(I18,'관계어 한글팀'!$A$2:$M$148,7,0)),IF(J18=1,(VLOOKUP(I18,'관계어 한글팀'!$B$2:$M$148,7,0)),IF(J18=2,(VLOOKUP(I18,'관계어 한글팀'!$C$2:$M$148,5,0)),IF(J18=3,(VLOOKUP(I18,'관계어 한글팀'!$D$2:$M$148,5,0)),0))))</f>
        <v>A ekc:hasBrother B</v>
      </c>
      <c r="M18" s="11" t="str">
        <f t="shared" si="17"/>
        <v>A는 B와 형제이다</v>
      </c>
      <c r="O18" s="3" t="str">
        <f>VLOOKUP(A18,객체뽑기!$B$2:$G$71,6,FALSE)</f>
        <v>김만기</v>
      </c>
      <c r="P18" s="3" t="str">
        <f>VLOOKUP(B18,객체뽑기!$B$2:$G$71,6,FALSE)</f>
        <v>김만중</v>
      </c>
      <c r="Q18" s="3" t="str">
        <f t="shared" ref="Q18:Q23" si="20">K18</f>
        <v> ekc:hasBrother </v>
      </c>
      <c r="R18" s="3" t="str">
        <f t="shared" si="18"/>
        <v>김만기 김만중  ekc:hasBrother </v>
      </c>
    </row>
    <row r="19" spans="1:18">
      <c r="A19" s="47" t="s">
        <v>794</v>
      </c>
      <c r="B19" s="48" t="s">
        <v>795</v>
      </c>
      <c r="C19" s="3" t="str">
        <f t="shared" si="16"/>
        <v>A는 B의 딸이다</v>
      </c>
      <c r="D19" s="48"/>
      <c r="E19" s="10" t="str">
        <f t="shared" si="19"/>
        <v>|[[인경왕후]]||[[김만기]]||A는 B의 딸이다||A ekc:hasFather B</v>
      </c>
      <c r="G19" s="7" t="s">
        <v>42</v>
      </c>
      <c r="H19" s="7" t="s">
        <v>781</v>
      </c>
      <c r="I19" s="7" t="s">
        <v>796</v>
      </c>
      <c r="J19" s="7">
        <v>3</v>
      </c>
      <c r="K19" s="16" t="str">
        <f>IF(J19=0,(VLOOKUP(I19,'관계어 한글팀'!$A$2:$M$148,5,0)),IF(J19=1,(VLOOKUP(I19,'관계어 한글팀'!$B$2:$M$148,5,0)),IF(J19=2,(VLOOKUP(I19,'관계어 한글팀'!$C$2:$M$148,3,0)),IF(J19=3,(VLOOKUP(I19,'관계어 한글팀'!$D$2:$M$148,3,0)),0))))</f>
        <v> ekc:hasFather </v>
      </c>
      <c r="L19" s="16" t="str">
        <f>IF(J19=0,(VLOOKUP(I19,'관계어 한글팀'!$A$2:$M$148,7,0)),IF(J19=1,(VLOOKUP(I19,'관계어 한글팀'!$B$2:$M$148,7,0)),IF(J19=2,(VLOOKUP(I19,'관계어 한글팀'!$C$2:$M$148,5,0)),IF(J19=3,(VLOOKUP(I19,'관계어 한글팀'!$D$2:$M$148,5,0)),0))))</f>
        <v>A ekc:hasFather B</v>
      </c>
      <c r="M19" s="11" t="str">
        <f t="shared" si="17"/>
        <v>A는 B의 딸이다</v>
      </c>
      <c r="O19" s="3" t="str">
        <f>VLOOKUP(A19,객체뽑기!$B$2:$G$71,6,FALSE)</f>
        <v>인경왕후</v>
      </c>
      <c r="P19" s="3" t="str">
        <f>VLOOKUP(B19,객체뽑기!$B$2:$G$71,6,FALSE)</f>
        <v>김만기</v>
      </c>
      <c r="Q19" s="3" t="str">
        <f t="shared" si="20"/>
        <v> ekc:hasFather </v>
      </c>
      <c r="R19" s="3" t="str">
        <f t="shared" si="18"/>
        <v>인경왕후 김만기  ekc:hasFather </v>
      </c>
    </row>
    <row r="20" spans="1:18">
      <c r="A20" s="47" t="s">
        <v>797</v>
      </c>
      <c r="B20" s="47" t="s">
        <v>798</v>
      </c>
      <c r="C20" s="3" t="str">
        <f t="shared" si="16"/>
        <v>A는 B와 관련이있다</v>
      </c>
      <c r="D20" s="48"/>
      <c r="E20" s="10" t="str">
        <f t="shared" si="19"/>
        <v>|[[김육]]||[[대동법]]||A는 B와 관련이있다||A edm:isRelatedTo B</v>
      </c>
      <c r="G20" s="7" t="s">
        <v>42</v>
      </c>
      <c r="H20" s="7" t="s">
        <v>800</v>
      </c>
      <c r="I20" s="7" t="s">
        <v>801</v>
      </c>
      <c r="J20" s="7">
        <v>0</v>
      </c>
      <c r="K20" s="16" t="str">
        <f>IF(J20=0,(VLOOKUP(I20,'관계어 한글팀'!$A$2:$M$148,5,0)),IF(J20=1,(VLOOKUP(I20,'관계어 한글팀'!$B$2:$M$148,5,0)),IF(J20=2,(VLOOKUP(I20,'관계어 한글팀'!$C$2:$M$148,3,0)),IF(J20=3,(VLOOKUP(I20,'관계어 한글팀'!$D$2:$M$148,3,0)),0))))</f>
        <v> edm:isRelatedTo </v>
      </c>
      <c r="L20" s="16" t="str">
        <f>IF(J20=0,(VLOOKUP(I20,'관계어 한글팀'!$A$2:$M$148,7,0)),IF(J20=1,(VLOOKUP(I20,'관계어 한글팀'!$B$2:$M$148,7,0)),IF(J20=2,(VLOOKUP(I20,'관계어 한글팀'!$C$2:$M$148,5,0)),IF(J20=3,(VLOOKUP(I20,'관계어 한글팀'!$D$2:$M$148,5,0)),0))))</f>
        <v>A edm:isRelatedTo B</v>
      </c>
      <c r="M20" s="11" t="str">
        <f t="shared" si="17"/>
        <v>A는 B와 관련이있다</v>
      </c>
      <c r="O20" s="3" t="str">
        <f>VLOOKUP(A20,객체뽑기!$B$2:$G$71,6,FALSE)</f>
        <v>김육</v>
      </c>
      <c r="P20" s="3" t="str">
        <f>VLOOKUP(B20,객체뽑기!$B$2:$G$71,6,FALSE)</f>
        <v>대동법</v>
      </c>
      <c r="Q20" s="3" t="str">
        <f t="shared" si="20"/>
        <v> edm:isRelatedTo </v>
      </c>
      <c r="R20" s="3" t="str">
        <f t="shared" si="18"/>
        <v>김육 대동법  edm:isRelatedTo </v>
      </c>
    </row>
    <row r="21" spans="1:18">
      <c r="A21" s="47" t="s">
        <v>859</v>
      </c>
      <c r="B21" s="48" t="s">
        <v>797</v>
      </c>
      <c r="C21" s="3" t="str">
        <f t="shared" si="16"/>
        <v>A는 B에 의해 저술되었다</v>
      </c>
      <c r="D21" s="48"/>
      <c r="E21" s="10" t="str">
        <f t="shared" si="19"/>
        <v>|[[신간구황촬요]]||[[김육]]||A는 B에 의해 저술되었다||A dcterms:creator B</v>
      </c>
      <c r="G21" s="7" t="s">
        <v>42</v>
      </c>
      <c r="H21" s="7" t="s">
        <v>802</v>
      </c>
      <c r="I21" s="7" t="s">
        <v>803</v>
      </c>
      <c r="J21" s="7">
        <v>0</v>
      </c>
      <c r="K21" s="16" t="str">
        <f>IF(J21=0,(VLOOKUP(I21,'관계어 한글팀'!$A$2:$M$148,5,0)),IF(J21=1,(VLOOKUP(I21,'관계어 한글팀'!$B$2:$M$148,5,0)),IF(J21=2,(VLOOKUP(I21,'관계어 한글팀'!$C$2:$M$148,3,0)),IF(J21=3,(VLOOKUP(I21,'관계어 한글팀'!$D$2:$M$148,3,0)),0))))</f>
        <v> dcterms:creator </v>
      </c>
      <c r="L21" s="16" t="str">
        <f>IF(J21=0,(VLOOKUP(I21,'관계어 한글팀'!$A$2:$M$148,7,0)),IF(J21=1,(VLOOKUP(I21,'관계어 한글팀'!$B$2:$M$148,7,0)),IF(J21=2,(VLOOKUP(I21,'관계어 한글팀'!$C$2:$M$148,5,0)),IF(J21=3,(VLOOKUP(I21,'관계어 한글팀'!$D$2:$M$148,5,0)),0))))</f>
        <v>A dcterms:creator B</v>
      </c>
      <c r="M21" s="11" t="str">
        <f t="shared" si="17"/>
        <v>A는 B에 의해 저술되었다</v>
      </c>
      <c r="O21" s="3" t="str">
        <f>VLOOKUP(A21,객체뽑기!$B$2:$G$71,6,FALSE)</f>
        <v>신간구황촬요</v>
      </c>
      <c r="P21" s="3" t="str">
        <f>VLOOKUP(B21,객체뽑기!$B$2:$G$71,6,FALSE)</f>
        <v>김육</v>
      </c>
      <c r="Q21" s="3" t="str">
        <f t="shared" si="20"/>
        <v> dcterms:creator </v>
      </c>
      <c r="R21" s="3" t="str">
        <f t="shared" si="18"/>
        <v>신간구황촬요 김육  dcterms:creator </v>
      </c>
    </row>
    <row r="22" spans="1:18">
      <c r="A22" s="47" t="s">
        <v>811</v>
      </c>
      <c r="B22" s="48" t="s">
        <v>791</v>
      </c>
      <c r="C22" s="3" t="str">
        <f t="shared" si="16"/>
        <v>A는 B에 의해 저술되었다</v>
      </c>
      <c r="D22" s="48"/>
      <c r="E22" s="10" t="str">
        <f t="shared" si="19"/>
        <v>|[[구운몽]]||[[김만중]]||A는 B에 의해 저술되었다||A dcterms:creator B</v>
      </c>
      <c r="G22" s="7" t="s">
        <v>42</v>
      </c>
      <c r="H22" s="7" t="s">
        <v>802</v>
      </c>
      <c r="I22" s="7" t="s">
        <v>803</v>
      </c>
      <c r="J22" s="7">
        <v>0</v>
      </c>
      <c r="K22" s="16" t="str">
        <f>IF(J22=0,(VLOOKUP(I22,'관계어 한글팀'!$A$2:$M$148,5,0)),IF(J22=1,(VLOOKUP(I22,'관계어 한글팀'!$B$2:$M$148,5,0)),IF(J22=2,(VLOOKUP(I22,'관계어 한글팀'!$C$2:$M$148,3,0)),IF(J22=3,(VLOOKUP(I22,'관계어 한글팀'!$D$2:$M$148,3,0)),0))))</f>
        <v> dcterms:creator </v>
      </c>
      <c r="L22" s="16" t="str">
        <f>IF(J22=0,(VLOOKUP(I22,'관계어 한글팀'!$A$2:$M$148,7,0)),IF(J22=1,(VLOOKUP(I22,'관계어 한글팀'!$B$2:$M$148,7,0)),IF(J22=2,(VLOOKUP(I22,'관계어 한글팀'!$C$2:$M$148,5,0)),IF(J22=3,(VLOOKUP(I22,'관계어 한글팀'!$D$2:$M$148,5,0)),0))))</f>
        <v>A dcterms:creator B</v>
      </c>
      <c r="M22" s="11" t="str">
        <f t="shared" si="17"/>
        <v>A는 B에 의해 저술되었다</v>
      </c>
      <c r="O22" s="3" t="str">
        <f>VLOOKUP(A22,객체뽑기!$B$2:$G$71,6,FALSE)</f>
        <v>구운몽</v>
      </c>
      <c r="P22" s="3" t="str">
        <f>VLOOKUP(B22,객체뽑기!$B$2:$G$71,6,FALSE)</f>
        <v>김만중</v>
      </c>
      <c r="Q22" s="3" t="str">
        <f t="shared" si="20"/>
        <v> dcterms:creator </v>
      </c>
      <c r="R22" s="3" t="str">
        <f t="shared" si="18"/>
        <v>구운몽 김만중  dcterms:creator </v>
      </c>
    </row>
    <row r="23" spans="1:18">
      <c r="A23" s="47" t="s">
        <v>799</v>
      </c>
      <c r="B23" s="47" t="s">
        <v>806</v>
      </c>
      <c r="C23" s="3" t="str">
        <f t="shared" si="16"/>
        <v>A는 B를 주도하였다</v>
      </c>
      <c r="D23" s="48"/>
      <c r="E23" s="10" t="str">
        <f t="shared" si="19"/>
        <v>|[[명성왕후]]||[[홍수의_변]]||A는 B를 주도하였다||A edm:isRelatedTo B</v>
      </c>
      <c r="G23" s="7" t="s">
        <v>42</v>
      </c>
      <c r="H23" s="7" t="s">
        <v>807</v>
      </c>
      <c r="I23" s="7" t="s">
        <v>808</v>
      </c>
      <c r="J23" s="7">
        <v>0</v>
      </c>
      <c r="K23" s="16" t="str">
        <f>IF(J23=0,(VLOOKUP(I23,'관계어 한글팀'!$A$2:$M$148,5,0)),IF(J23=1,(VLOOKUP(I23,'관계어 한글팀'!$B$2:$M$148,5,0)),IF(J23=2,(VLOOKUP(I23,'관계어 한글팀'!$C$2:$M$148,3,0)),IF(J23=3,(VLOOKUP(I23,'관계어 한글팀'!$D$2:$M$148,3,0)),0))))</f>
        <v> edm:isRelatedTo </v>
      </c>
      <c r="L23" s="16" t="str">
        <f>IF(J23=0,(VLOOKUP(I23,'관계어 한글팀'!$A$2:$M$148,7,0)),IF(J23=1,(VLOOKUP(I23,'관계어 한글팀'!$B$2:$M$148,7,0)),IF(J23=2,(VLOOKUP(I23,'관계어 한글팀'!$C$2:$M$148,5,0)),IF(J23=3,(VLOOKUP(I23,'관계어 한글팀'!$D$2:$M$148,5,0)),0))))</f>
        <v>A edm:isRelatedTo B</v>
      </c>
      <c r="M23" s="11" t="str">
        <f t="shared" si="17"/>
        <v>A는 B를 주도하였다</v>
      </c>
      <c r="O23" s="3" t="str">
        <f>VLOOKUP(A23,객체뽑기!$B$2:$G$71,6,FALSE)</f>
        <v>명성왕후</v>
      </c>
      <c r="P23" s="3" t="str">
        <f>VLOOKUP(B23,객체뽑기!$B$2:$G$71,6,FALSE)</f>
        <v>홍수의_변</v>
      </c>
      <c r="Q23" s="3" t="str">
        <f t="shared" si="20"/>
        <v> edm:isRelatedTo </v>
      </c>
      <c r="R23" s="3" t="str">
        <f t="shared" si="18"/>
        <v>명성왕후 홍수의_변  edm:isRelatedTo </v>
      </c>
    </row>
    <row r="24" spans="1:18">
      <c r="A24" s="47" t="s">
        <v>817</v>
      </c>
      <c r="B24" s="47" t="s">
        <v>818</v>
      </c>
      <c r="C24" s="3" t="str">
        <f t="shared" ref="C24" si="21">M24</f>
        <v>A는 B의 아버지이다</v>
      </c>
      <c r="D24" s="73"/>
      <c r="E24" s="10" t="str">
        <f t="shared" ref="E24" si="22">"|[["&amp;A24&amp;"]]||[["&amp;B24&amp;"]]||"&amp;M24&amp;"||"&amp;L24</f>
        <v>|[[조선_현종]]||[[조선_숙종]]||A는 B의 아버지이다||A ekc:hasSon B</v>
      </c>
      <c r="G24" s="7" t="s">
        <v>42</v>
      </c>
      <c r="H24" s="7" t="s">
        <v>819</v>
      </c>
      <c r="I24" s="7" t="s">
        <v>820</v>
      </c>
      <c r="J24" s="7">
        <v>2</v>
      </c>
      <c r="K24" s="16" t="str">
        <f>IF(J24=0,(VLOOKUP(I24,'관계어 한글팀'!$A$2:$M$148,5,0)),IF(J24=1,(VLOOKUP(I24,'관계어 한글팀'!$B$2:$M$148,5,0)),IF(J24=2,(VLOOKUP(I24,'관계어 한글팀'!$C$2:$M$148,3,0)),IF(J24=3,(VLOOKUP(I24,'관계어 한글팀'!$D$2:$M$148,3,0)),0))))</f>
        <v> ekc:hasSon </v>
      </c>
      <c r="L24" s="16" t="str">
        <f>IF(J24=0,(VLOOKUP(I24,'관계어 한글팀'!$A$2:$M$148,7,0)),IF(J24=1,(VLOOKUP(I24,'관계어 한글팀'!$B$2:$M$148,7,0)),IF(J24=2,(VLOOKUP(I24,'관계어 한글팀'!$C$2:$M$148,5,0)),IF(J24=3,(VLOOKUP(I24,'관계어 한글팀'!$D$2:$M$148,5,0)),0))))</f>
        <v>A ekc:hasSon B</v>
      </c>
      <c r="M24" s="11" t="str">
        <f t="shared" ref="M24" si="23">G24&amp;" "&amp;H24&amp;" "&amp;I24</f>
        <v>A는 B의 아버지이다</v>
      </c>
      <c r="O24" s="3" t="str">
        <f>VLOOKUP(A24,객체뽑기!$B$2:$G$71,6,FALSE)</f>
        <v>조선_현종</v>
      </c>
      <c r="P24" s="3" t="str">
        <f>VLOOKUP(B24,객체뽑기!$B$2:$G$71,6,FALSE)</f>
        <v>조선_숙종</v>
      </c>
      <c r="Q24" s="3" t="str">
        <f t="shared" ref="Q24" si="24">K24</f>
        <v> ekc:hasSon </v>
      </c>
      <c r="R24" s="3" t="str">
        <f t="shared" ref="R24" si="25">O24&amp;" "&amp;P24&amp;" "&amp;K24</f>
        <v>조선_현종 조선_숙종  ekc:hasSon </v>
      </c>
    </row>
    <row r="25" spans="1:18">
      <c r="A25" s="47" t="s">
        <v>821</v>
      </c>
      <c r="B25" s="47" t="s">
        <v>822</v>
      </c>
      <c r="C25" s="3" t="str">
        <f t="shared" ref="C25" si="26">M25</f>
        <v>A는 B의 남편이다</v>
      </c>
      <c r="D25" s="73"/>
      <c r="E25" s="10" t="str">
        <f t="shared" ref="E25" si="27">"|[["&amp;A25&amp;"]]||[["&amp;B25&amp;"]]||"&amp;M25&amp;"||"&amp;L25</f>
        <v>|[[조선_숙종]]||[[희빈장씨]]||A는 B의 남편이다||A ekc:hasWife B</v>
      </c>
      <c r="G25" s="7" t="s">
        <v>42</v>
      </c>
      <c r="H25" s="7" t="s">
        <v>823</v>
      </c>
      <c r="I25" s="7" t="s">
        <v>824</v>
      </c>
      <c r="J25" s="7">
        <v>0</v>
      </c>
      <c r="K25" s="16" t="str">
        <f>IF(J25=0,(VLOOKUP(I25,'관계어 한글팀'!$A$2:$M$148,5,0)),IF(J25=1,(VLOOKUP(I25,'관계어 한글팀'!$B$2:$M$148,5,0)),IF(J25=2,(VLOOKUP(I25,'관계어 한글팀'!$C$2:$M$148,3,0)),IF(J25=3,(VLOOKUP(I25,'관계어 한글팀'!$D$2:$M$148,3,0)),0))))</f>
        <v> ekc:hasWife </v>
      </c>
      <c r="L25" s="16" t="str">
        <f>IF(J25=0,(VLOOKUP(I25,'관계어 한글팀'!$A$2:$M$148,7,0)),IF(J25=1,(VLOOKUP(I25,'관계어 한글팀'!$B$2:$M$148,7,0)),IF(J25=2,(VLOOKUP(I25,'관계어 한글팀'!$C$2:$M$148,5,0)),IF(J25=3,(VLOOKUP(I25,'관계어 한글팀'!$D$2:$M$148,5,0)),0))))</f>
        <v>A ekc:hasWife B</v>
      </c>
      <c r="M25" s="11" t="str">
        <f t="shared" ref="M25" si="28">G25&amp;" "&amp;H25&amp;" "&amp;I25</f>
        <v>A는 B의 남편이다</v>
      </c>
      <c r="O25" s="3" t="str">
        <f>VLOOKUP(A25,객체뽑기!$B$2:$G$71,6,FALSE)</f>
        <v>조선_숙종</v>
      </c>
      <c r="P25" s="3" t="str">
        <f>VLOOKUP(B25,객체뽑기!$B$2:$G$71,6,FALSE)</f>
        <v>희빈장씨</v>
      </c>
      <c r="Q25" s="3" t="str">
        <f t="shared" ref="Q25" si="29">K25</f>
        <v> ekc:hasWife </v>
      </c>
      <c r="R25" s="3" t="str">
        <f t="shared" ref="R25" si="30">O25&amp;" "&amp;P25&amp;" "&amp;K25</f>
        <v>조선_숙종 희빈장씨  ekc:hasWife </v>
      </c>
    </row>
    <row r="26" spans="1:18">
      <c r="A26" s="47" t="s">
        <v>827</v>
      </c>
      <c r="B26" s="47" t="s">
        <v>828</v>
      </c>
      <c r="C26" s="3" t="str">
        <f t="shared" ref="C26" si="31">M26</f>
        <v>A는 B의 스승이다</v>
      </c>
      <c r="D26" s="73"/>
      <c r="E26" s="10" t="str">
        <f t="shared" ref="E26" si="32">"|[["&amp;A26&amp;"]]||[["&amp;B26&amp;"]]||"&amp;M26&amp;"||"&amp;L26</f>
        <v>|[[송시열]]||[[김만중]]||A는 B의 스승이다||A ekc:hasDisciple B</v>
      </c>
      <c r="G26" s="7" t="s">
        <v>42</v>
      </c>
      <c r="H26" s="7" t="s">
        <v>823</v>
      </c>
      <c r="I26" s="7" t="s">
        <v>829</v>
      </c>
      <c r="J26" s="7">
        <v>0</v>
      </c>
      <c r="K26" s="16" t="str">
        <f>IF(J26=0,(VLOOKUP(I26,'관계어 한글팀'!$A$2:$M$148,5,0)),IF(J26=1,(VLOOKUP(I26,'관계어 한글팀'!$B$2:$M$148,5,0)),IF(J26=2,(VLOOKUP(I26,'관계어 한글팀'!$C$2:$M$148,3,0)),IF(J26=3,(VLOOKUP(I26,'관계어 한글팀'!$D$2:$M$148,3,0)),0))))</f>
        <v> ekc:hasDisciple </v>
      </c>
      <c r="L26" s="16" t="str">
        <f>IF(J26=0,(VLOOKUP(I26,'관계어 한글팀'!$A$2:$M$148,7,0)),IF(J26=1,(VLOOKUP(I26,'관계어 한글팀'!$B$2:$M$148,7,0)),IF(J26=2,(VLOOKUP(I26,'관계어 한글팀'!$C$2:$M$148,5,0)),IF(J26=3,(VLOOKUP(I26,'관계어 한글팀'!$D$2:$M$148,5,0)),0))))</f>
        <v>A ekc:hasDisciple B</v>
      </c>
      <c r="M26" s="11" t="str">
        <f t="shared" ref="M26" si="33">G26&amp;" "&amp;H26&amp;" "&amp;I26</f>
        <v>A는 B의 스승이다</v>
      </c>
      <c r="O26" s="3" t="str">
        <f>VLOOKUP(A26,객체뽑기!$B$2:$G$71,6,FALSE)</f>
        <v>송시열</v>
      </c>
      <c r="P26" s="3" t="str">
        <f>VLOOKUP(B26,객체뽑기!$B$2:$G$71,6,FALSE)</f>
        <v>김만중</v>
      </c>
      <c r="Q26" s="3" t="str">
        <f t="shared" ref="Q26" si="34">K26</f>
        <v> ekc:hasDisciple </v>
      </c>
      <c r="R26" s="3" t="str">
        <f t="shared" ref="R26" si="35">O26&amp;" "&amp;P26&amp;" "&amp;K26</f>
        <v>송시열 김만중  ekc:hasDisciple </v>
      </c>
    </row>
    <row r="27" spans="1:18">
      <c r="A27" s="47" t="s">
        <v>839</v>
      </c>
      <c r="B27" s="47" t="s">
        <v>847</v>
      </c>
      <c r="C27" s="3" t="str">
        <f t="shared" ref="C27" si="36">M27</f>
        <v>A는 B를 묘사하였다</v>
      </c>
      <c r="D27" s="74"/>
      <c r="E27" s="10" t="str">
        <f t="shared" ref="E27" si="37">"|[["&amp;A27&amp;"]]||[["&amp;B27&amp;"]]||"&amp;M27&amp;"||"&amp;L27</f>
        <v>|[[김육_표준영정]]||[[김육]]||A는 B를 묘사하였다||A ekc:depicts B</v>
      </c>
      <c r="G27" s="7" t="s">
        <v>42</v>
      </c>
      <c r="H27" s="7" t="s">
        <v>845</v>
      </c>
      <c r="I27" s="7" t="s">
        <v>846</v>
      </c>
      <c r="J27" s="7">
        <v>0</v>
      </c>
      <c r="K27" s="16" t="str">
        <f>IF(J27=0,(VLOOKUP(I27,'관계어 한글팀'!$A$2:$M$148,5,0)),IF(J27=1,(VLOOKUP(I27,'관계어 한글팀'!$B$2:$M$148,5,0)),IF(J27=2,(VLOOKUP(I27,'관계어 한글팀'!$C$2:$M$148,3,0)),IF(J27=3,(VLOOKUP(I27,'관계어 한글팀'!$D$2:$M$148,3,0)),0))))</f>
        <v> ekc:depicts </v>
      </c>
      <c r="L27" s="16" t="str">
        <f>IF(J27=0,(VLOOKUP(I27,'관계어 한글팀'!$A$2:$M$148,7,0)),IF(J27=1,(VLOOKUP(I27,'관계어 한글팀'!$B$2:$M$148,7,0)),IF(J27=2,(VLOOKUP(I27,'관계어 한글팀'!$C$2:$M$148,5,0)),IF(J27=3,(VLOOKUP(I27,'관계어 한글팀'!$D$2:$M$148,5,0)),0))))</f>
        <v>A ekc:depicts B</v>
      </c>
      <c r="M27" s="11" t="str">
        <f t="shared" ref="M27" si="38">G27&amp;" "&amp;H27&amp;" "&amp;I27</f>
        <v>A는 B를 묘사하였다</v>
      </c>
      <c r="O27" s="3" t="str">
        <f>VLOOKUP(A27,객체뽑기!$B$2:$G$71,6,FALSE)</f>
        <v>김육_표준영정</v>
      </c>
      <c r="P27" s="3" t="str">
        <f>VLOOKUP(B27,객체뽑기!$B$2:$G$71,6,FALSE)</f>
        <v>김육</v>
      </c>
      <c r="Q27" s="3" t="str">
        <f t="shared" ref="Q27" si="39">K27</f>
        <v> ekc:depicts </v>
      </c>
      <c r="R27" s="3" t="str">
        <f t="shared" ref="R27" si="40">O27&amp;" "&amp;P27&amp;" "&amp;K27</f>
        <v>김육_표준영정 김육  ekc:depicts </v>
      </c>
    </row>
    <row r="28" spans="1:18">
      <c r="A28" s="47" t="s">
        <v>841</v>
      </c>
      <c r="B28" s="47" t="s">
        <v>848</v>
      </c>
      <c r="C28" s="3" t="str">
        <f t="shared" ref="C28:C29" si="41">M28</f>
        <v>A는 B를 묘사하였다</v>
      </c>
      <c r="D28" s="74"/>
      <c r="E28" s="10" t="str">
        <f t="shared" ref="E28:E29" si="42">"|[["&amp;A28&amp;"]]||[["&amp;B28&amp;"]]||"&amp;M28&amp;"||"&amp;L28</f>
        <v>|[[김석주_공신도상]]||[[김석주]]||A는 B를 묘사하였다||A ekc:depicts B</v>
      </c>
      <c r="G28" s="7" t="s">
        <v>42</v>
      </c>
      <c r="H28" s="7" t="s">
        <v>845</v>
      </c>
      <c r="I28" s="7" t="s">
        <v>846</v>
      </c>
      <c r="J28" s="7">
        <v>0</v>
      </c>
      <c r="K28" s="16" t="str">
        <f>IF(J28=0,(VLOOKUP(I28,'관계어 한글팀'!$A$2:$M$148,5,0)),IF(J28=1,(VLOOKUP(I28,'관계어 한글팀'!$B$2:$M$148,5,0)),IF(J28=2,(VLOOKUP(I28,'관계어 한글팀'!$C$2:$M$148,3,0)),IF(J28=3,(VLOOKUP(I28,'관계어 한글팀'!$D$2:$M$148,3,0)),0))))</f>
        <v> ekc:depicts </v>
      </c>
      <c r="L28" s="16" t="str">
        <f>IF(J28=0,(VLOOKUP(I28,'관계어 한글팀'!$A$2:$M$148,7,0)),IF(J28=1,(VLOOKUP(I28,'관계어 한글팀'!$B$2:$M$148,7,0)),IF(J28=2,(VLOOKUP(I28,'관계어 한글팀'!$C$2:$M$148,5,0)),IF(J28=3,(VLOOKUP(I28,'관계어 한글팀'!$D$2:$M$148,5,0)),0))))</f>
        <v>A ekc:depicts B</v>
      </c>
      <c r="M28" s="11" t="str">
        <f t="shared" ref="M28:M29" si="43">G28&amp;" "&amp;H28&amp;" "&amp;I28</f>
        <v>A는 B를 묘사하였다</v>
      </c>
      <c r="O28" s="3" t="str">
        <f>VLOOKUP(A28,객체뽑기!$B$2:$G$71,6,FALSE)</f>
        <v>김석주_공신도상</v>
      </c>
      <c r="P28" s="3" t="str">
        <f>VLOOKUP(B28,객체뽑기!$B$2:$G$71,6,FALSE)</f>
        <v>김석주</v>
      </c>
      <c r="Q28" s="3" t="str">
        <f t="shared" ref="Q28:Q29" si="44">K28</f>
        <v> ekc:depicts </v>
      </c>
      <c r="R28" s="3" t="str">
        <f t="shared" ref="R28:R29" si="45">O28&amp;" "&amp;P28&amp;" "&amp;K28</f>
        <v>김석주_공신도상 김석주  ekc:depicts </v>
      </c>
    </row>
    <row r="29" spans="1:18">
      <c r="A29" s="47" t="s">
        <v>843</v>
      </c>
      <c r="B29" s="47" t="s">
        <v>849</v>
      </c>
      <c r="C29" s="3" t="str">
        <f t="shared" si="41"/>
        <v>A는 B를 묘사하였다</v>
      </c>
      <c r="D29" s="74"/>
      <c r="E29" s="10" t="str">
        <f t="shared" si="42"/>
        <v>|[[김만중_초상]]||[[김만중]]||A는 B를 묘사하였다||A ekc:depicts B</v>
      </c>
      <c r="G29" s="7" t="s">
        <v>42</v>
      </c>
      <c r="H29" s="7" t="s">
        <v>845</v>
      </c>
      <c r="I29" s="7" t="s">
        <v>846</v>
      </c>
      <c r="J29" s="7">
        <v>0</v>
      </c>
      <c r="K29" s="16" t="str">
        <f>IF(J29=0,(VLOOKUP(I29,'관계어 한글팀'!$A$2:$M$148,5,0)),IF(J29=1,(VLOOKUP(I29,'관계어 한글팀'!$B$2:$M$148,5,0)),IF(J29=2,(VLOOKUP(I29,'관계어 한글팀'!$C$2:$M$148,3,0)),IF(J29=3,(VLOOKUP(I29,'관계어 한글팀'!$D$2:$M$148,3,0)),0))))</f>
        <v> ekc:depicts </v>
      </c>
      <c r="L29" s="16" t="str">
        <f>IF(J29=0,(VLOOKUP(I29,'관계어 한글팀'!$A$2:$M$148,7,0)),IF(J29=1,(VLOOKUP(I29,'관계어 한글팀'!$B$2:$M$148,7,0)),IF(J29=2,(VLOOKUP(I29,'관계어 한글팀'!$C$2:$M$148,5,0)),IF(J29=3,(VLOOKUP(I29,'관계어 한글팀'!$D$2:$M$148,5,0)),0))))</f>
        <v>A ekc:depicts B</v>
      </c>
      <c r="M29" s="11" t="str">
        <f t="shared" si="43"/>
        <v>A는 B를 묘사하였다</v>
      </c>
      <c r="O29" s="3" t="str">
        <f>VLOOKUP(A29,객체뽑기!$B$2:$G$71,6,FALSE)</f>
        <v>김만중_초상</v>
      </c>
      <c r="P29" s="3" t="str">
        <f>VLOOKUP(B29,객체뽑기!$B$2:$G$71,6,FALSE)</f>
        <v>김만중</v>
      </c>
      <c r="Q29" s="3" t="str">
        <f t="shared" si="44"/>
        <v> ekc:depicts </v>
      </c>
      <c r="R29" s="3" t="str">
        <f t="shared" si="45"/>
        <v>김만중_초상 김만중  ekc:depicts </v>
      </c>
    </row>
    <row r="30" spans="1:18">
      <c r="A30" s="89" t="s">
        <v>862</v>
      </c>
      <c r="B30" s="47" t="s">
        <v>850</v>
      </c>
      <c r="C30" s="3" t="str">
        <f t="shared" ref="C30" si="46">M30</f>
        <v>A는 B의 딸이다</v>
      </c>
      <c r="D30" s="74"/>
      <c r="E30" s="10" t="str">
        <f t="shared" ref="E30" si="47">"|[["&amp;A30&amp;"]]||[["&amp;B30&amp;"]]||"&amp;M30&amp;"||"&amp;L30</f>
        <v>|[[이이명의_처_광산_김씨]]||[[김만중]]||A는 B의 딸이다||A ekc:hasFather B</v>
      </c>
      <c r="G30" s="7" t="s">
        <v>42</v>
      </c>
      <c r="H30" s="7" t="s">
        <v>851</v>
      </c>
      <c r="I30" s="7" t="s">
        <v>852</v>
      </c>
      <c r="J30" s="7">
        <v>3</v>
      </c>
      <c r="K30" s="16" t="str">
        <f>IF(J30=0,(VLOOKUP(I30,'관계어 한글팀'!$A$2:$M$148,5,0)),IF(J30=1,(VLOOKUP(I30,'관계어 한글팀'!$B$2:$M$148,5,0)),IF(J30=2,(VLOOKUP(I30,'관계어 한글팀'!$C$2:$M$148,3,0)),IF(J30=3,(VLOOKUP(I30,'관계어 한글팀'!$D$2:$M$148,3,0)),0))))</f>
        <v> ekc:hasFather </v>
      </c>
      <c r="L30" s="16" t="str">
        <f>IF(J30=0,(VLOOKUP(I30,'관계어 한글팀'!$A$2:$M$148,7,0)),IF(J30=1,(VLOOKUP(I30,'관계어 한글팀'!$B$2:$M$148,7,0)),IF(J30=2,(VLOOKUP(I30,'관계어 한글팀'!$C$2:$M$148,5,0)),IF(J30=3,(VLOOKUP(I30,'관계어 한글팀'!$D$2:$M$148,5,0)),0))))</f>
        <v>A ekc:hasFather B</v>
      </c>
      <c r="M30" s="11" t="str">
        <f t="shared" ref="M30" si="48">G30&amp;" "&amp;H30&amp;" "&amp;I30</f>
        <v>A는 B의 딸이다</v>
      </c>
      <c r="O30" s="3" t="str">
        <f>VLOOKUP(A30,객체뽑기!$B$2:$G$71,6,FALSE)</f>
        <v>이이명의_처_광산_김씨</v>
      </c>
      <c r="P30" s="3" t="str">
        <f>VLOOKUP(B30,객체뽑기!$B$2:$G$71,6,FALSE)</f>
        <v>김만중</v>
      </c>
      <c r="Q30" s="3" t="str">
        <f t="shared" ref="Q30" si="49">K30</f>
        <v> ekc:hasFather </v>
      </c>
      <c r="R30" s="3" t="str">
        <f t="shared" ref="R30" si="50">O30&amp;" "&amp;P30&amp;" "&amp;K30</f>
        <v>이이명의_처_광산_김씨 김만중  ekc:hasFather </v>
      </c>
    </row>
    <row r="31" spans="1:18">
      <c r="A31" s="47" t="s">
        <v>855</v>
      </c>
      <c r="B31" s="89" t="s">
        <v>862</v>
      </c>
      <c r="C31" s="3" t="str">
        <f t="shared" ref="C31" si="51">M31</f>
        <v>A는 B에 의해 저술되었다</v>
      </c>
      <c r="D31" s="74"/>
      <c r="E31" s="10" t="str">
        <f t="shared" ref="E31" si="52">"|[["&amp;A31&amp;"]]||[["&amp;B31&amp;"]]||"&amp;M31&amp;"||"&amp;L31</f>
        <v>|[[광산김씨_상언]]||[[이이명의_처_광산_김씨]]||A는 B에 의해 저술되었다||A dcterms:creator B</v>
      </c>
      <c r="G31" s="7" t="s">
        <v>42</v>
      </c>
      <c r="H31" s="7" t="s">
        <v>853</v>
      </c>
      <c r="I31" s="7" t="s">
        <v>854</v>
      </c>
      <c r="J31" s="7">
        <v>0</v>
      </c>
      <c r="K31" s="16" t="str">
        <f>IF(J31=0,(VLOOKUP(I31,'관계어 한글팀'!$A$2:$M$148,5,0)),IF(J31=1,(VLOOKUP(I31,'관계어 한글팀'!$B$2:$M$148,5,0)),IF(J31=2,(VLOOKUP(I31,'관계어 한글팀'!$C$2:$M$148,3,0)),IF(J31=3,(VLOOKUP(I31,'관계어 한글팀'!$D$2:$M$148,3,0)),0))))</f>
        <v> dcterms:creator </v>
      </c>
      <c r="L31" s="16" t="str">
        <f>IF(J31=0,(VLOOKUP(I31,'관계어 한글팀'!$A$2:$M$148,7,0)),IF(J31=1,(VLOOKUP(I31,'관계어 한글팀'!$B$2:$M$148,7,0)),IF(J31=2,(VLOOKUP(I31,'관계어 한글팀'!$C$2:$M$148,5,0)),IF(J31=3,(VLOOKUP(I31,'관계어 한글팀'!$D$2:$M$148,5,0)),0))))</f>
        <v>A dcterms:creator B</v>
      </c>
      <c r="M31" s="11" t="str">
        <f t="shared" ref="M31" si="53">G31&amp;" "&amp;H31&amp;" "&amp;I31</f>
        <v>A는 B에 의해 저술되었다</v>
      </c>
      <c r="O31" s="3" t="str">
        <f>VLOOKUP(A31,객체뽑기!$B$2:$G$71,6,FALSE)</f>
        <v>광산김씨_상언</v>
      </c>
      <c r="P31" s="3" t="str">
        <f>VLOOKUP(B31,객체뽑기!$B$2:$G$71,6,FALSE)</f>
        <v>이이명의_처_광산_김씨</v>
      </c>
      <c r="Q31" s="3" t="str">
        <f t="shared" ref="Q31" si="54">K31</f>
        <v> dcterms:creator </v>
      </c>
      <c r="R31" s="3" t="str">
        <f t="shared" ref="R31" si="55">O31&amp;" "&amp;P31&amp;" "&amp;K31</f>
        <v>광산김씨_상언 이이명의_처_광산_김씨  dcterms:creator </v>
      </c>
    </row>
    <row r="32" spans="1:18">
      <c r="A32" s="47" t="s">
        <v>865</v>
      </c>
      <c r="B32" s="47" t="s">
        <v>866</v>
      </c>
      <c r="C32" s="3" t="str">
        <f t="shared" ref="C32:C33" si="56">M32</f>
        <v>A는 B의 아버지이다</v>
      </c>
      <c r="D32" s="81"/>
      <c r="E32" s="10" t="str">
        <f t="shared" ref="E32:E33" si="57">"|[["&amp;A32&amp;"]]||[["&amp;B32&amp;"]]||"&amp;M32&amp;"||"&amp;L32</f>
        <v>|[[김육]]||[[김우명]]||A는 B의 아버지이다||A ekc:hasSon B</v>
      </c>
      <c r="G32" s="7" t="s">
        <v>42</v>
      </c>
      <c r="H32" s="7" t="s">
        <v>867</v>
      </c>
      <c r="I32" s="7" t="s">
        <v>868</v>
      </c>
      <c r="J32" s="7">
        <v>2</v>
      </c>
      <c r="K32" s="16" t="str">
        <f>IF(J32=0,(VLOOKUP(I32,'관계어 한글팀'!$A$2:$M$148,5,0)),IF(J32=1,(VLOOKUP(I32,'관계어 한글팀'!$B$2:$M$148,5,0)),IF(J32=2,(VLOOKUP(I32,'관계어 한글팀'!$C$2:$M$148,3,0)),IF(J32=3,(VLOOKUP(I32,'관계어 한글팀'!$D$2:$M$148,3,0)),0))))</f>
        <v> ekc:hasSon </v>
      </c>
      <c r="L32" s="16" t="str">
        <f>IF(J32=0,(VLOOKUP(I32,'관계어 한글팀'!$A$2:$M$148,7,0)),IF(J32=1,(VLOOKUP(I32,'관계어 한글팀'!$B$2:$M$148,7,0)),IF(J32=2,(VLOOKUP(I32,'관계어 한글팀'!$C$2:$M$148,5,0)),IF(J32=3,(VLOOKUP(I32,'관계어 한글팀'!$D$2:$M$148,5,0)),0))))</f>
        <v>A ekc:hasSon B</v>
      </c>
      <c r="M32" s="11" t="str">
        <f t="shared" ref="M32:M33" si="58">G32&amp;" "&amp;H32&amp;" "&amp;I32</f>
        <v>A는 B의 아버지이다</v>
      </c>
      <c r="O32" s="3" t="str">
        <f>VLOOKUP(A32,객체뽑기!$B$2:$G$71,6,FALSE)</f>
        <v>김육</v>
      </c>
      <c r="P32" s="3" t="str">
        <f>VLOOKUP(B32,객체뽑기!$B$2:$G$71,6,FALSE)</f>
        <v>김우명</v>
      </c>
      <c r="Q32" s="3" t="str">
        <f t="shared" ref="Q32:Q33" si="59">K32</f>
        <v> ekc:hasSon </v>
      </c>
      <c r="R32" s="3" t="str">
        <f t="shared" ref="R32:R33" si="60">O32&amp;" "&amp;P32&amp;" "&amp;K32</f>
        <v>김육 김우명  ekc:hasSon </v>
      </c>
    </row>
    <row r="33" spans="1:18">
      <c r="A33" s="47" t="s">
        <v>869</v>
      </c>
      <c r="B33" s="89" t="s">
        <v>862</v>
      </c>
      <c r="C33" s="3" t="str">
        <f t="shared" si="56"/>
        <v>A는 B를 구성원으로 갖는다</v>
      </c>
      <c r="D33" s="81"/>
      <c r="E33" s="10" t="str">
        <f t="shared" si="57"/>
        <v>|[[광산_김씨]]||[[이이명의_처_광산_김씨]]||A는 B를 구성원으로 갖는다||A foaf:member B</v>
      </c>
      <c r="G33" s="7" t="s">
        <v>42</v>
      </c>
      <c r="H33" s="7" t="s">
        <v>770</v>
      </c>
      <c r="I33" s="7" t="s">
        <v>881</v>
      </c>
      <c r="J33" s="7">
        <v>0</v>
      </c>
      <c r="K33" s="16" t="str">
        <f>IF(J33=0,(VLOOKUP(I33,'관계어 한글팀'!$A$2:$M$148,5,0)),IF(J33=1,(VLOOKUP(I33,'관계어 한글팀'!$B$2:$M$148,5,0)),IF(J33=2,(VLOOKUP(I33,'관계어 한글팀'!$C$2:$M$148,3,0)),IF(J33=3,(VLOOKUP(I33,'관계어 한글팀'!$D$2:$M$148,3,0)),0))))</f>
        <v> foaf:member </v>
      </c>
      <c r="L33" s="16" t="str">
        <f>IF(J33=0,(VLOOKUP(I33,'관계어 한글팀'!$A$2:$M$148,7,0)),IF(J33=1,(VLOOKUP(I33,'관계어 한글팀'!$B$2:$M$148,7,0)),IF(J33=2,(VLOOKUP(I33,'관계어 한글팀'!$C$2:$M$148,5,0)),IF(J33=3,(VLOOKUP(I33,'관계어 한글팀'!$D$2:$M$148,5,0)),0))))</f>
        <v>A foaf:member B</v>
      </c>
      <c r="M33" s="11" t="str">
        <f t="shared" si="58"/>
        <v>A는 B를 구성원으로 갖는다</v>
      </c>
      <c r="O33" s="3" t="str">
        <f>VLOOKUP(A33,객체뽑기!$B$2:$G$71,6,FALSE)</f>
        <v>광산_김씨</v>
      </c>
      <c r="P33" s="3" t="str">
        <f>VLOOKUP(B33,객체뽑기!$B$2:$G$71,6,FALSE)</f>
        <v>이이명의_처_광산_김씨</v>
      </c>
      <c r="Q33" s="3" t="str">
        <f t="shared" si="59"/>
        <v> foaf:member </v>
      </c>
      <c r="R33" s="3" t="str">
        <f t="shared" si="60"/>
        <v>광산_김씨 이이명의_처_광산_김씨  foaf:member </v>
      </c>
    </row>
    <row r="34" spans="1:18">
      <c r="A34" s="47" t="s">
        <v>874</v>
      </c>
      <c r="B34" s="89" t="s">
        <v>875</v>
      </c>
      <c r="C34" s="3" t="str">
        <f t="shared" ref="C34:C36" si="61">M34</f>
        <v>A는 B와 관련이있다</v>
      </c>
      <c r="D34" s="85"/>
      <c r="E34" s="10" t="str">
        <f t="shared" ref="E34:E36" si="62">"|[["&amp;A34&amp;"]]||[["&amp;B34&amp;"]]||"&amp;M34&amp;"||"&amp;L34</f>
        <v>|[[김석주]]||[[경신환국]]||A는 B와 관련이있다||A edm:isRelatedTo B</v>
      </c>
      <c r="G34" s="7" t="s">
        <v>42</v>
      </c>
      <c r="H34" s="7" t="s">
        <v>876</v>
      </c>
      <c r="I34" s="7" t="s">
        <v>877</v>
      </c>
      <c r="J34" s="7">
        <v>0</v>
      </c>
      <c r="K34" s="16" t="str">
        <f>IF(J34=0,(VLOOKUP(I34,'관계어 한글팀'!$A$2:$M$148,5,0)),IF(J34=1,(VLOOKUP(I34,'관계어 한글팀'!$B$2:$M$148,5,0)),IF(J34=2,(VLOOKUP(I34,'관계어 한글팀'!$C$2:$M$148,3,0)),IF(J34=3,(VLOOKUP(I34,'관계어 한글팀'!$D$2:$M$148,3,0)),0))))</f>
        <v> edm:isRelatedTo </v>
      </c>
      <c r="L34" s="16" t="str">
        <f>IF(J34=0,(VLOOKUP(I34,'관계어 한글팀'!$A$2:$M$148,7,0)),IF(J34=1,(VLOOKUP(I34,'관계어 한글팀'!$B$2:$M$148,7,0)),IF(J34=2,(VLOOKUP(I34,'관계어 한글팀'!$C$2:$M$148,5,0)),IF(J34=3,(VLOOKUP(I34,'관계어 한글팀'!$D$2:$M$148,5,0)),0))))</f>
        <v>A edm:isRelatedTo B</v>
      </c>
      <c r="M34" s="11" t="str">
        <f t="shared" ref="M34:M36" si="63">G34&amp;" "&amp;H34&amp;" "&amp;I34</f>
        <v>A는 B와 관련이있다</v>
      </c>
      <c r="O34" s="3" t="str">
        <f>VLOOKUP(A34,객체뽑기!$B$2:$G$71,6,FALSE)</f>
        <v>김석주</v>
      </c>
      <c r="P34" s="3" t="str">
        <f>VLOOKUP(B34,객체뽑기!$B$2:$G$71,6,FALSE)</f>
        <v>경신환국</v>
      </c>
      <c r="Q34" s="3" t="str">
        <f t="shared" ref="Q34:Q36" si="64">K34</f>
        <v> edm:isRelatedTo </v>
      </c>
      <c r="R34" s="3" t="str">
        <f t="shared" ref="R34:R36" si="65">O34&amp;" "&amp;P34&amp;" "&amp;K34</f>
        <v>김석주 경신환국  edm:isRelatedTo </v>
      </c>
    </row>
    <row r="35" spans="1:18">
      <c r="A35" s="47" t="s">
        <v>878</v>
      </c>
      <c r="B35" s="89" t="s">
        <v>875</v>
      </c>
      <c r="C35" s="3" t="str">
        <f t="shared" si="61"/>
        <v>A는 B와 관련이있다</v>
      </c>
      <c r="D35" s="85"/>
      <c r="E35" s="10" t="str">
        <f t="shared" si="62"/>
        <v>|[[조선_숙종]]||[[경신환국]]||A는 B와 관련이있다||A edm:isRelatedTo B</v>
      </c>
      <c r="G35" s="7" t="s">
        <v>42</v>
      </c>
      <c r="H35" s="7" t="s">
        <v>876</v>
      </c>
      <c r="I35" s="7" t="s">
        <v>877</v>
      </c>
      <c r="J35" s="7">
        <v>0</v>
      </c>
      <c r="K35" s="16" t="str">
        <f>IF(J35=0,(VLOOKUP(I35,'관계어 한글팀'!$A$2:$M$148,5,0)),IF(J35=1,(VLOOKUP(I35,'관계어 한글팀'!$B$2:$M$148,5,0)),IF(J35=2,(VLOOKUP(I35,'관계어 한글팀'!$C$2:$M$148,3,0)),IF(J35=3,(VLOOKUP(I35,'관계어 한글팀'!$D$2:$M$148,3,0)),0))))</f>
        <v> edm:isRelatedTo </v>
      </c>
      <c r="L35" s="16" t="str">
        <f>IF(J35=0,(VLOOKUP(I35,'관계어 한글팀'!$A$2:$M$148,7,0)),IF(J35=1,(VLOOKUP(I35,'관계어 한글팀'!$B$2:$M$148,7,0)),IF(J35=2,(VLOOKUP(I35,'관계어 한글팀'!$C$2:$M$148,5,0)),IF(J35=3,(VLOOKUP(I35,'관계어 한글팀'!$D$2:$M$148,5,0)),0))))</f>
        <v>A edm:isRelatedTo B</v>
      </c>
      <c r="M35" s="11" t="str">
        <f t="shared" si="63"/>
        <v>A는 B와 관련이있다</v>
      </c>
      <c r="O35" s="3" t="str">
        <f>VLOOKUP(A35,객체뽑기!$B$2:$G$71,6,FALSE)</f>
        <v>조선_숙종</v>
      </c>
      <c r="P35" s="3" t="str">
        <f>VLOOKUP(B35,객체뽑기!$B$2:$G$71,6,FALSE)</f>
        <v>경신환국</v>
      </c>
      <c r="Q35" s="3" t="str">
        <f t="shared" si="64"/>
        <v> edm:isRelatedTo </v>
      </c>
      <c r="R35" s="3" t="str">
        <f t="shared" si="65"/>
        <v>조선_숙종 경신환국  edm:isRelatedTo </v>
      </c>
    </row>
    <row r="36" spans="1:18">
      <c r="A36" s="47" t="s">
        <v>883</v>
      </c>
      <c r="B36" s="89" t="s">
        <v>884</v>
      </c>
      <c r="C36" s="3" t="str">
        <f t="shared" si="61"/>
        <v>A는 B의 구성원으로 갖는다</v>
      </c>
      <c r="D36" s="85"/>
      <c r="E36" s="10" t="str">
        <f t="shared" si="62"/>
        <v>|[[보사공신]]||[[김석주]]||A는 B의 구성원으로 갖는다||A foaf:member B</v>
      </c>
      <c r="G36" s="7" t="s">
        <v>42</v>
      </c>
      <c r="H36" s="7" t="s">
        <v>879</v>
      </c>
      <c r="I36" s="7" t="s">
        <v>885</v>
      </c>
      <c r="J36" s="7">
        <v>0</v>
      </c>
      <c r="K36" s="16" t="str">
        <f>IF(J36=0,(VLOOKUP(I36,'관계어 한글팀'!$A$2:$M$148,5,0)),IF(J36=1,(VLOOKUP(I36,'관계어 한글팀'!$B$2:$M$148,5,0)),IF(J36=2,(VLOOKUP(I36,'관계어 한글팀'!$C$2:$M$148,3,0)),IF(J36=3,(VLOOKUP(I36,'관계어 한글팀'!$D$2:$M$148,3,0)),0))))</f>
        <v> foaf:member </v>
      </c>
      <c r="L36" s="16" t="str">
        <f>IF(J36=0,(VLOOKUP(I36,'관계어 한글팀'!$A$2:$M$148,7,0)),IF(J36=1,(VLOOKUP(I36,'관계어 한글팀'!$B$2:$M$148,7,0)),IF(J36=2,(VLOOKUP(I36,'관계어 한글팀'!$C$2:$M$148,5,0)),IF(J36=3,(VLOOKUP(I36,'관계어 한글팀'!$D$2:$M$148,5,0)),0))))</f>
        <v>A foaf:member B</v>
      </c>
      <c r="M36" s="11" t="str">
        <f t="shared" si="63"/>
        <v>A는 B의 구성원으로 갖는다</v>
      </c>
      <c r="O36" s="3" t="str">
        <f>VLOOKUP(A36,객체뽑기!$B$2:$G$71,6,FALSE)</f>
        <v>보사공신</v>
      </c>
      <c r="P36" s="3" t="str">
        <f>VLOOKUP(B36,객체뽑기!$B$2:$G$71,6,FALSE)</f>
        <v>김석주</v>
      </c>
      <c r="Q36" s="3" t="str">
        <f t="shared" si="64"/>
        <v> foaf:member </v>
      </c>
      <c r="R36" s="3" t="str">
        <f t="shared" si="65"/>
        <v>보사공신 김석주  foaf:member </v>
      </c>
    </row>
    <row r="37" spans="1:18">
      <c r="A37" s="5" t="s">
        <v>43</v>
      </c>
      <c r="B37" s="74" t="s">
        <v>43</v>
      </c>
      <c r="C37" s="17"/>
      <c r="D37" s="17"/>
      <c r="E37" s="10" t="str">
        <f>A37</f>
        <v>|}</v>
      </c>
      <c r="G37" s="17"/>
      <c r="H37" s="17"/>
      <c r="I37" s="17"/>
      <c r="J37" s="17"/>
      <c r="K37" s="6"/>
      <c r="L37" s="6"/>
      <c r="M37" s="12"/>
      <c r="O37" s="17"/>
      <c r="P37" s="17"/>
      <c r="Q37" s="17"/>
      <c r="R37" s="17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/>
  </sheetViews>
  <sheetFormatPr defaultRowHeight="17.399999999999999"/>
  <cols>
    <col min="1" max="1" width="25.09765625" bestFit="1" customWidth="1"/>
    <col min="2" max="2" width="24.8984375" bestFit="1" customWidth="1"/>
    <col min="3" max="3" width="24.8984375" customWidth="1"/>
    <col min="4" max="4" width="32.09765625" bestFit="1" customWidth="1"/>
  </cols>
  <sheetData>
    <row r="1" spans="1:4">
      <c r="A1" s="17" t="s">
        <v>653</v>
      </c>
      <c r="B1" s="17" t="s">
        <v>652</v>
      </c>
      <c r="C1" s="17" t="s">
        <v>651</v>
      </c>
      <c r="D1" s="17" t="s">
        <v>650</v>
      </c>
    </row>
    <row r="2" spans="1:4">
      <c r="A2" s="5" t="s">
        <v>649</v>
      </c>
      <c r="B2" s="17"/>
      <c r="C2" s="90"/>
      <c r="D2" s="8" t="str">
        <f>A2</f>
        <v>{|class="wikitable" style="background:white; width:100%;</v>
      </c>
    </row>
    <row r="3" spans="1:4">
      <c r="A3" s="5" t="s">
        <v>648</v>
      </c>
      <c r="B3" s="17"/>
      <c r="C3" s="91"/>
      <c r="D3" s="8" t="str">
        <f>A3</f>
        <v>!style="width:20%px"|시간정보!!style="width:80%px"|내용</v>
      </c>
    </row>
    <row r="4" spans="1:4">
      <c r="A4" s="14" t="s">
        <v>647</v>
      </c>
      <c r="B4" s="17"/>
      <c r="C4" s="17"/>
      <c r="D4" s="8" t="str">
        <f>A4</f>
        <v>|-</v>
      </c>
    </row>
    <row r="5" spans="1:4">
      <c r="A5" s="17" t="e">
        <f>VLOOKUP(C5,객체뽑기!$C$2:$E$90,3,0)</f>
        <v>#N/A</v>
      </c>
      <c r="B5" s="17"/>
      <c r="C5" s="17"/>
      <c r="D5" s="37" t="e">
        <f>"|"&amp;A5&amp;"||"&amp;B5</f>
        <v>#N/A</v>
      </c>
    </row>
    <row r="6" spans="1:4">
      <c r="A6" s="36" t="s">
        <v>646</v>
      </c>
      <c r="B6" s="17"/>
      <c r="C6" s="17"/>
      <c r="D6" s="8" t="str">
        <f>A6</f>
        <v>|}</v>
      </c>
    </row>
    <row r="10" spans="1:4">
      <c r="B10" t="s">
        <v>645</v>
      </c>
    </row>
  </sheetData>
  <mergeCells count="1">
    <mergeCell ref="C2:C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>
      <selection activeCell="C26" sqref="C26"/>
    </sheetView>
  </sheetViews>
  <sheetFormatPr defaultRowHeight="17.399999999999999"/>
  <cols>
    <col min="4" max="4" width="73.09765625" bestFit="1" customWidth="1"/>
  </cols>
  <sheetData>
    <row r="1" spans="1:4">
      <c r="A1" s="17" t="s">
        <v>680</v>
      </c>
      <c r="B1" s="17" t="s">
        <v>679</v>
      </c>
      <c r="C1" s="17" t="s">
        <v>678</v>
      </c>
      <c r="D1" s="17" t="s">
        <v>677</v>
      </c>
    </row>
    <row r="2" spans="1:4">
      <c r="A2" s="5" t="s">
        <v>676</v>
      </c>
      <c r="B2" s="17"/>
      <c r="C2" s="17"/>
      <c r="D2" s="17" t="str">
        <f>A2</f>
        <v xml:space="preserve">{|class="wikitable" style="background:white; width:100%; </v>
      </c>
    </row>
    <row r="3" spans="1:4">
      <c r="A3" s="5" t="s">
        <v>675</v>
      </c>
      <c r="B3" s="17"/>
      <c r="C3" s="17"/>
      <c r="D3" s="17" t="str">
        <f>A3</f>
        <v>!style="width:5%px"|위도!!style="width:5%px"|경도!!style="width:90%px"|내용</v>
      </c>
    </row>
    <row r="4" spans="1:4">
      <c r="A4" s="14" t="s">
        <v>41</v>
      </c>
      <c r="B4" s="17"/>
      <c r="C4" s="17"/>
      <c r="D4" s="8" t="str">
        <f>A4</f>
        <v>|-</v>
      </c>
    </row>
    <row r="5" spans="1:4">
      <c r="A5" s="40"/>
      <c r="B5" s="40"/>
      <c r="C5" s="40"/>
      <c r="D5" s="42" t="str">
        <f>"|"&amp;A5&amp;"||"&amp;B5&amp;"||"&amp;C5</f>
        <v>|||||</v>
      </c>
    </row>
    <row r="6" spans="1:4">
      <c r="A6" s="41" t="s">
        <v>674</v>
      </c>
      <c r="B6" s="2"/>
      <c r="C6" s="2"/>
      <c r="D6" s="8" t="str">
        <f>A6</f>
        <v>|}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49"/>
  <sheetViews>
    <sheetView topLeftCell="A91" workbookViewId="0">
      <selection activeCell="A98" sqref="A98"/>
    </sheetView>
  </sheetViews>
  <sheetFormatPr defaultColWidth="9" defaultRowHeight="17.399999999999999"/>
  <cols>
    <col min="1" max="1" width="13.69921875" style="16" bestFit="1" customWidth="1"/>
    <col min="2" max="2" width="13.09765625" style="16" customWidth="1"/>
    <col min="3" max="3" width="13.19921875" style="16" customWidth="1"/>
    <col min="4" max="4" width="14.59765625" style="16" customWidth="1"/>
    <col min="5" max="5" width="22.69921875" style="16" bestFit="1" customWidth="1"/>
    <col min="6" max="6" width="30.09765625" style="16" customWidth="1"/>
    <col min="7" max="7" width="22.69921875" style="16" bestFit="1" customWidth="1"/>
    <col min="8" max="8" width="30.09765625" style="16" customWidth="1"/>
    <col min="9" max="9" width="24.8984375" style="16" customWidth="1"/>
    <col min="10" max="11" width="9" style="16"/>
    <col min="12" max="12" width="36.09765625" style="16" customWidth="1"/>
    <col min="13" max="16384" width="9" style="16"/>
  </cols>
  <sheetData>
    <row r="1" spans="1:13" ht="28.2" thickBot="1">
      <c r="A1" s="30" t="s">
        <v>473</v>
      </c>
      <c r="B1" s="30" t="s">
        <v>474</v>
      </c>
      <c r="C1" s="30" t="s">
        <v>475</v>
      </c>
      <c r="D1" s="30" t="s">
        <v>476</v>
      </c>
      <c r="E1" s="30" t="s">
        <v>468</v>
      </c>
      <c r="F1" s="30" t="s">
        <v>469</v>
      </c>
      <c r="G1" s="30" t="s">
        <v>661</v>
      </c>
      <c r="H1" s="30" t="s">
        <v>662</v>
      </c>
      <c r="I1" s="18" t="s">
        <v>289</v>
      </c>
      <c r="J1" s="18" t="s">
        <v>290</v>
      </c>
      <c r="K1" s="18" t="s">
        <v>291</v>
      </c>
      <c r="L1" s="18" t="s">
        <v>292</v>
      </c>
      <c r="M1" s="18" t="s">
        <v>477</v>
      </c>
    </row>
    <row r="2" spans="1:13" ht="18" thickBot="1">
      <c r="A2" s="31" t="s">
        <v>372</v>
      </c>
      <c r="B2" s="31"/>
      <c r="C2" s="31"/>
      <c r="D2" s="31"/>
      <c r="E2" s="19" t="s">
        <v>604</v>
      </c>
      <c r="F2" s="19"/>
      <c r="G2" s="19" t="str">
        <f>"A"&amp;E2&amp;"B"</f>
        <v>A ekc:founder B</v>
      </c>
      <c r="H2" s="19" t="str">
        <f>"A"&amp;F2&amp;"B"</f>
        <v>AB</v>
      </c>
      <c r="I2" s="19" t="s">
        <v>478</v>
      </c>
      <c r="J2" s="19" t="s">
        <v>293</v>
      </c>
      <c r="K2" s="19" t="s">
        <v>294</v>
      </c>
      <c r="L2" s="21" t="s">
        <v>479</v>
      </c>
      <c r="M2" s="19"/>
    </row>
    <row r="3" spans="1:13" ht="18" thickBot="1">
      <c r="A3" s="31" t="s">
        <v>372</v>
      </c>
      <c r="B3" s="31"/>
      <c r="C3" s="31"/>
      <c r="D3" s="31"/>
      <c r="E3" s="20" t="s">
        <v>605</v>
      </c>
      <c r="F3" s="19"/>
      <c r="G3" s="19" t="str">
        <f t="shared" ref="G3:G66" si="0">"A"&amp;E3&amp;"B"</f>
        <v>Aekc:founderB</v>
      </c>
      <c r="H3" s="19" t="str">
        <f t="shared" ref="H3:H66" si="1">"A"&amp;F3&amp;"B"</f>
        <v>AB</v>
      </c>
      <c r="I3" s="19" t="s">
        <v>478</v>
      </c>
      <c r="J3" s="19" t="s">
        <v>295</v>
      </c>
      <c r="K3" s="19" t="s">
        <v>294</v>
      </c>
      <c r="L3" s="21" t="s">
        <v>296</v>
      </c>
      <c r="M3" s="19"/>
    </row>
    <row r="4" spans="1:13" ht="18" thickBot="1">
      <c r="A4" s="31" t="s">
        <v>373</v>
      </c>
      <c r="B4" s="31"/>
      <c r="C4" s="31"/>
      <c r="D4" s="31"/>
      <c r="E4" s="20" t="s">
        <v>605</v>
      </c>
      <c r="F4" s="19"/>
      <c r="G4" s="19" t="str">
        <f t="shared" si="0"/>
        <v>Aekc:founderB</v>
      </c>
      <c r="H4" s="19" t="str">
        <f t="shared" si="1"/>
        <v>AB</v>
      </c>
      <c r="I4" s="19" t="s">
        <v>480</v>
      </c>
      <c r="J4" s="19" t="s">
        <v>297</v>
      </c>
      <c r="K4" s="19" t="s">
        <v>294</v>
      </c>
      <c r="L4" s="21" t="s">
        <v>481</v>
      </c>
      <c r="M4" s="19"/>
    </row>
    <row r="5" spans="1:13" ht="18" thickBot="1">
      <c r="A5" s="31" t="s">
        <v>374</v>
      </c>
      <c r="B5" s="31"/>
      <c r="C5" s="31"/>
      <c r="D5" s="31"/>
      <c r="E5" s="35" t="s">
        <v>606</v>
      </c>
      <c r="F5" s="23"/>
      <c r="G5" s="19" t="str">
        <f t="shared" si="0"/>
        <v>Aekc:renovatorB</v>
      </c>
      <c r="H5" s="19" t="str">
        <f t="shared" si="1"/>
        <v>AB</v>
      </c>
      <c r="I5" s="23" t="s">
        <v>472</v>
      </c>
      <c r="J5" s="92" t="s">
        <v>293</v>
      </c>
      <c r="K5" s="92" t="s">
        <v>294</v>
      </c>
      <c r="L5" s="94" t="s">
        <v>482</v>
      </c>
      <c r="M5" s="92"/>
    </row>
    <row r="6" spans="1:13" ht="18" thickBot="1">
      <c r="A6" s="31" t="s">
        <v>375</v>
      </c>
      <c r="B6" s="31"/>
      <c r="C6" s="31"/>
      <c r="D6" s="31"/>
      <c r="E6" s="35" t="s">
        <v>607</v>
      </c>
      <c r="F6" s="23"/>
      <c r="G6" s="19" t="str">
        <f t="shared" si="0"/>
        <v>Aekc:renovatorB</v>
      </c>
      <c r="H6" s="19" t="str">
        <f t="shared" si="1"/>
        <v>AB</v>
      </c>
      <c r="I6" s="23" t="s">
        <v>472</v>
      </c>
      <c r="J6" s="93"/>
      <c r="K6" s="93"/>
      <c r="L6" s="95"/>
      <c r="M6" s="93"/>
    </row>
    <row r="7" spans="1:13" ht="18" thickBot="1">
      <c r="A7" s="31" t="s">
        <v>375</v>
      </c>
      <c r="B7" s="31"/>
      <c r="C7" s="31"/>
      <c r="D7" s="31"/>
      <c r="E7" s="19" t="s">
        <v>608</v>
      </c>
      <c r="F7" s="19"/>
      <c r="G7" s="19" t="str">
        <f t="shared" si="0"/>
        <v>Aekc:renovator B</v>
      </c>
      <c r="H7" s="19" t="str">
        <f t="shared" si="1"/>
        <v>AB</v>
      </c>
      <c r="I7" s="19" t="s">
        <v>472</v>
      </c>
      <c r="J7" s="19" t="s">
        <v>295</v>
      </c>
      <c r="K7" s="19" t="s">
        <v>294</v>
      </c>
      <c r="L7" s="19"/>
      <c r="M7" s="19"/>
    </row>
    <row r="8" spans="1:13" ht="18" thickBot="1">
      <c r="A8" s="31" t="s">
        <v>376</v>
      </c>
      <c r="B8" s="31"/>
      <c r="C8" s="31"/>
      <c r="D8" s="31"/>
      <c r="E8" s="23" t="s">
        <v>609</v>
      </c>
      <c r="F8" s="23"/>
      <c r="G8" s="19" t="str">
        <f t="shared" si="0"/>
        <v>A dcterms:creator B</v>
      </c>
      <c r="H8" s="19" t="str">
        <f t="shared" si="1"/>
        <v>AB</v>
      </c>
      <c r="I8" s="23" t="s">
        <v>483</v>
      </c>
      <c r="J8" s="92" t="s">
        <v>298</v>
      </c>
      <c r="K8" s="92" t="s">
        <v>294</v>
      </c>
      <c r="L8" s="25" t="s">
        <v>484</v>
      </c>
      <c r="M8" s="92"/>
    </row>
    <row r="9" spans="1:13" ht="18" thickBot="1">
      <c r="A9" s="31" t="s">
        <v>377</v>
      </c>
      <c r="B9" s="31"/>
      <c r="C9" s="31"/>
      <c r="D9" s="31"/>
      <c r="E9" s="23" t="s">
        <v>609</v>
      </c>
      <c r="F9" s="23"/>
      <c r="G9" s="19" t="str">
        <f t="shared" si="0"/>
        <v>A dcterms:creator B</v>
      </c>
      <c r="H9" s="19" t="str">
        <f t="shared" si="1"/>
        <v>AB</v>
      </c>
      <c r="I9" s="23" t="s">
        <v>483</v>
      </c>
      <c r="J9" s="93"/>
      <c r="K9" s="93"/>
      <c r="L9" s="26" t="s">
        <v>485</v>
      </c>
      <c r="M9" s="93"/>
    </row>
    <row r="10" spans="1:13" ht="18" thickBot="1">
      <c r="A10" s="31" t="s">
        <v>378</v>
      </c>
      <c r="B10" s="31"/>
      <c r="C10" s="31"/>
      <c r="D10" s="31"/>
      <c r="E10" s="19" t="s">
        <v>609</v>
      </c>
      <c r="F10" s="19"/>
      <c r="G10" s="19" t="str">
        <f t="shared" si="0"/>
        <v>A dcterms:creator B</v>
      </c>
      <c r="H10" s="19" t="str">
        <f t="shared" si="1"/>
        <v>AB</v>
      </c>
      <c r="I10" s="19" t="s">
        <v>483</v>
      </c>
      <c r="J10" s="19" t="s">
        <v>299</v>
      </c>
      <c r="K10" s="19" t="s">
        <v>294</v>
      </c>
      <c r="L10" s="21" t="s">
        <v>486</v>
      </c>
      <c r="M10" s="19" t="s">
        <v>300</v>
      </c>
    </row>
    <row r="11" spans="1:13" ht="18" thickBot="1">
      <c r="A11" s="31" t="s">
        <v>379</v>
      </c>
      <c r="B11" s="31"/>
      <c r="C11" s="31"/>
      <c r="D11" s="31"/>
      <c r="E11" s="23" t="s">
        <v>609</v>
      </c>
      <c r="F11" s="23"/>
      <c r="G11" s="19" t="str">
        <f t="shared" si="0"/>
        <v>A dcterms:creator B</v>
      </c>
      <c r="H11" s="19" t="str">
        <f t="shared" si="1"/>
        <v>AB</v>
      </c>
      <c r="I11" s="23" t="s">
        <v>487</v>
      </c>
      <c r="J11" s="92" t="s">
        <v>299</v>
      </c>
      <c r="K11" s="92" t="s">
        <v>294</v>
      </c>
      <c r="L11" s="25" t="s">
        <v>301</v>
      </c>
      <c r="M11" s="92"/>
    </row>
    <row r="12" spans="1:13" ht="18" thickBot="1">
      <c r="A12" s="31" t="s">
        <v>380</v>
      </c>
      <c r="B12" s="31"/>
      <c r="C12" s="31"/>
      <c r="D12" s="31"/>
      <c r="E12" s="23" t="s">
        <v>609</v>
      </c>
      <c r="F12" s="23"/>
      <c r="G12" s="19" t="str">
        <f t="shared" si="0"/>
        <v>A dcterms:creator B</v>
      </c>
      <c r="H12" s="19" t="str">
        <f t="shared" si="1"/>
        <v>AB</v>
      </c>
      <c r="I12" s="23" t="s">
        <v>487</v>
      </c>
      <c r="J12" s="93"/>
      <c r="K12" s="93"/>
      <c r="L12" s="26" t="s">
        <v>488</v>
      </c>
      <c r="M12" s="93"/>
    </row>
    <row r="13" spans="1:13" ht="18" thickBot="1">
      <c r="A13" s="31" t="s">
        <v>379</v>
      </c>
      <c r="B13" s="31"/>
      <c r="C13" s="31"/>
      <c r="D13" s="31"/>
      <c r="E13" s="23" t="s">
        <v>609</v>
      </c>
      <c r="F13" s="23"/>
      <c r="G13" s="19" t="str">
        <f t="shared" si="0"/>
        <v>A dcterms:creator B</v>
      </c>
      <c r="H13" s="19" t="str">
        <f t="shared" si="1"/>
        <v>AB</v>
      </c>
      <c r="I13" s="23" t="s">
        <v>487</v>
      </c>
      <c r="J13" s="92" t="s">
        <v>302</v>
      </c>
      <c r="K13" s="92" t="s">
        <v>294</v>
      </c>
      <c r="L13" s="25" t="s">
        <v>303</v>
      </c>
      <c r="M13" s="92"/>
    </row>
    <row r="14" spans="1:13" ht="18" thickBot="1">
      <c r="A14" s="31" t="s">
        <v>381</v>
      </c>
      <c r="B14" s="31"/>
      <c r="C14" s="31"/>
      <c r="D14" s="31"/>
      <c r="E14" s="23" t="s">
        <v>609</v>
      </c>
      <c r="F14" s="23"/>
      <c r="G14" s="19" t="str">
        <f t="shared" si="0"/>
        <v>A dcterms:creator B</v>
      </c>
      <c r="H14" s="19" t="str">
        <f t="shared" si="1"/>
        <v>AB</v>
      </c>
      <c r="I14" s="23" t="s">
        <v>487</v>
      </c>
      <c r="J14" s="93"/>
      <c r="K14" s="93"/>
      <c r="L14" s="26" t="s">
        <v>489</v>
      </c>
      <c r="M14" s="93"/>
    </row>
    <row r="15" spans="1:13" ht="18" thickBot="1">
      <c r="A15" s="31" t="s">
        <v>382</v>
      </c>
      <c r="B15" s="31"/>
      <c r="C15" s="31"/>
      <c r="D15" s="31"/>
      <c r="E15" s="23" t="s">
        <v>609</v>
      </c>
      <c r="F15" s="23"/>
      <c r="G15" s="19" t="str">
        <f t="shared" si="0"/>
        <v>A dcterms:creator B</v>
      </c>
      <c r="H15" s="19" t="str">
        <f t="shared" si="1"/>
        <v>AB</v>
      </c>
      <c r="I15" s="23" t="s">
        <v>487</v>
      </c>
      <c r="J15" s="92" t="s">
        <v>304</v>
      </c>
      <c r="K15" s="92" t="s">
        <v>294</v>
      </c>
      <c r="L15" s="25" t="s">
        <v>305</v>
      </c>
      <c r="M15" s="92"/>
    </row>
    <row r="16" spans="1:13" ht="18" thickBot="1">
      <c r="A16" s="31" t="s">
        <v>382</v>
      </c>
      <c r="B16" s="31"/>
      <c r="C16" s="31"/>
      <c r="D16" s="31"/>
      <c r="E16" s="23" t="s">
        <v>609</v>
      </c>
      <c r="F16" s="23"/>
      <c r="G16" s="19" t="str">
        <f t="shared" si="0"/>
        <v>A dcterms:creator B</v>
      </c>
      <c r="H16" s="19" t="str">
        <f t="shared" si="1"/>
        <v>AB</v>
      </c>
      <c r="I16" s="23" t="s">
        <v>487</v>
      </c>
      <c r="J16" s="93"/>
      <c r="K16" s="93"/>
      <c r="L16" s="26" t="s">
        <v>306</v>
      </c>
      <c r="M16" s="93"/>
    </row>
    <row r="17" spans="1:13" ht="18" thickBot="1">
      <c r="A17" s="31" t="s">
        <v>383</v>
      </c>
      <c r="B17" s="31"/>
      <c r="C17" s="31"/>
      <c r="D17" s="31"/>
      <c r="E17" s="19" t="s">
        <v>609</v>
      </c>
      <c r="F17" s="19"/>
      <c r="G17" s="19" t="str">
        <f t="shared" si="0"/>
        <v>A dcterms:creator B</v>
      </c>
      <c r="H17" s="19" t="str">
        <f t="shared" si="1"/>
        <v>AB</v>
      </c>
      <c r="I17" s="19" t="s">
        <v>490</v>
      </c>
      <c r="J17" s="19" t="s">
        <v>304</v>
      </c>
      <c r="K17" s="19" t="s">
        <v>294</v>
      </c>
      <c r="L17" s="22" t="s">
        <v>491</v>
      </c>
      <c r="M17" s="19"/>
    </row>
    <row r="18" spans="1:13" ht="18" thickBot="1">
      <c r="A18" s="31" t="s">
        <v>384</v>
      </c>
      <c r="B18" s="31"/>
      <c r="C18" s="31"/>
      <c r="D18" s="31"/>
      <c r="E18" s="19" t="s">
        <v>609</v>
      </c>
      <c r="F18" s="19"/>
      <c r="G18" s="19" t="str">
        <f t="shared" si="0"/>
        <v>A dcterms:creator B</v>
      </c>
      <c r="H18" s="19" t="str">
        <f t="shared" si="1"/>
        <v>AB</v>
      </c>
      <c r="I18" s="19" t="s">
        <v>492</v>
      </c>
      <c r="J18" s="19" t="s">
        <v>307</v>
      </c>
      <c r="K18" s="19" t="s">
        <v>294</v>
      </c>
      <c r="L18" s="21" t="s">
        <v>493</v>
      </c>
      <c r="M18" s="19" t="s">
        <v>300</v>
      </c>
    </row>
    <row r="19" spans="1:13" ht="18" thickBot="1">
      <c r="A19" s="31" t="s">
        <v>385</v>
      </c>
      <c r="B19" s="31"/>
      <c r="C19" s="31"/>
      <c r="D19" s="31"/>
      <c r="E19" s="19" t="s">
        <v>610</v>
      </c>
      <c r="F19" s="19"/>
      <c r="G19" s="19" t="str">
        <f t="shared" si="0"/>
        <v>A dcterms:publisher B</v>
      </c>
      <c r="H19" s="19" t="str">
        <f t="shared" si="1"/>
        <v>AB</v>
      </c>
      <c r="I19" s="19" t="s">
        <v>494</v>
      </c>
      <c r="J19" s="19" t="s">
        <v>299</v>
      </c>
      <c r="K19" s="19" t="s">
        <v>294</v>
      </c>
      <c r="L19" s="21" t="s">
        <v>495</v>
      </c>
      <c r="M19" s="19"/>
    </row>
    <row r="20" spans="1:13" ht="18" thickBot="1">
      <c r="A20" s="31" t="s">
        <v>386</v>
      </c>
      <c r="B20" s="31"/>
      <c r="C20" s="31"/>
      <c r="D20" s="31"/>
      <c r="E20" s="19" t="s">
        <v>610</v>
      </c>
      <c r="F20" s="19"/>
      <c r="G20" s="19" t="str">
        <f t="shared" si="0"/>
        <v>A dcterms:publisher B</v>
      </c>
      <c r="H20" s="19" t="str">
        <f t="shared" si="1"/>
        <v>AB</v>
      </c>
      <c r="I20" s="19" t="s">
        <v>494</v>
      </c>
      <c r="J20" s="19" t="s">
        <v>304</v>
      </c>
      <c r="K20" s="19" t="s">
        <v>294</v>
      </c>
      <c r="L20" s="19"/>
      <c r="M20" s="19"/>
    </row>
    <row r="21" spans="1:13" ht="18" thickBot="1">
      <c r="A21" s="31" t="s">
        <v>387</v>
      </c>
      <c r="B21" s="31"/>
      <c r="C21" s="31"/>
      <c r="D21" s="31"/>
      <c r="E21" s="19" t="s">
        <v>610</v>
      </c>
      <c r="F21" s="19"/>
      <c r="G21" s="19" t="str">
        <f t="shared" si="0"/>
        <v>A dcterms:publisher B</v>
      </c>
      <c r="H21" s="19" t="str">
        <f t="shared" si="1"/>
        <v>AB</v>
      </c>
      <c r="I21" s="19" t="s">
        <v>496</v>
      </c>
      <c r="J21" s="19" t="s">
        <v>304</v>
      </c>
      <c r="K21" s="19" t="s">
        <v>294</v>
      </c>
      <c r="L21" s="22" t="s">
        <v>308</v>
      </c>
      <c r="M21" s="19"/>
    </row>
    <row r="22" spans="1:13" ht="18" thickBot="1">
      <c r="A22" s="31" t="s">
        <v>388</v>
      </c>
      <c r="B22" s="31"/>
      <c r="C22" s="31"/>
      <c r="D22" s="31"/>
      <c r="E22" s="23" t="s">
        <v>610</v>
      </c>
      <c r="F22" s="23"/>
      <c r="G22" s="19" t="str">
        <f t="shared" si="0"/>
        <v>A dcterms:publisher B</v>
      </c>
      <c r="H22" s="19" t="str">
        <f t="shared" si="1"/>
        <v>AB</v>
      </c>
      <c r="I22" s="23" t="s">
        <v>496</v>
      </c>
      <c r="J22" s="92" t="s">
        <v>299</v>
      </c>
      <c r="K22" s="92" t="s">
        <v>297</v>
      </c>
      <c r="L22" s="25" t="s">
        <v>309</v>
      </c>
      <c r="M22" s="92"/>
    </row>
    <row r="23" spans="1:13" ht="18" thickBot="1">
      <c r="A23" s="31" t="s">
        <v>389</v>
      </c>
      <c r="B23" s="31"/>
      <c r="C23" s="31"/>
      <c r="D23" s="31"/>
      <c r="E23" s="23" t="s">
        <v>610</v>
      </c>
      <c r="F23" s="23"/>
      <c r="G23" s="19" t="str">
        <f t="shared" si="0"/>
        <v>A dcterms:publisher B</v>
      </c>
      <c r="H23" s="19" t="str">
        <f t="shared" si="1"/>
        <v>AB</v>
      </c>
      <c r="I23" s="23" t="s">
        <v>496</v>
      </c>
      <c r="J23" s="93"/>
      <c r="K23" s="93"/>
      <c r="L23" s="26" t="s">
        <v>310</v>
      </c>
      <c r="M23" s="93"/>
    </row>
    <row r="24" spans="1:13" ht="18" thickBot="1">
      <c r="A24" s="31" t="s">
        <v>387</v>
      </c>
      <c r="B24" s="31"/>
      <c r="C24" s="31"/>
      <c r="D24" s="31"/>
      <c r="E24" s="19" t="s">
        <v>610</v>
      </c>
      <c r="F24" s="19"/>
      <c r="G24" s="19" t="str">
        <f t="shared" si="0"/>
        <v>A dcterms:publisher B</v>
      </c>
      <c r="H24" s="19" t="str">
        <f t="shared" si="1"/>
        <v>AB</v>
      </c>
      <c r="I24" s="19" t="s">
        <v>496</v>
      </c>
      <c r="J24" s="19" t="s">
        <v>304</v>
      </c>
      <c r="K24" s="19" t="s">
        <v>297</v>
      </c>
      <c r="L24" s="21" t="s">
        <v>311</v>
      </c>
      <c r="M24" s="19"/>
    </row>
    <row r="25" spans="1:13" ht="18" thickBot="1">
      <c r="A25" s="31" t="s">
        <v>390</v>
      </c>
      <c r="B25" s="31"/>
      <c r="C25" s="31"/>
      <c r="D25" s="31"/>
      <c r="E25" s="19" t="s">
        <v>610</v>
      </c>
      <c r="F25" s="19"/>
      <c r="G25" s="19" t="str">
        <f t="shared" si="0"/>
        <v>A dcterms:publisher B</v>
      </c>
      <c r="H25" s="19" t="str">
        <f t="shared" si="1"/>
        <v>AB</v>
      </c>
      <c r="I25" s="19" t="s">
        <v>497</v>
      </c>
      <c r="J25" s="19" t="s">
        <v>299</v>
      </c>
      <c r="K25" s="19" t="s">
        <v>294</v>
      </c>
      <c r="L25" s="21" t="s">
        <v>312</v>
      </c>
      <c r="M25" s="19" t="s">
        <v>300</v>
      </c>
    </row>
    <row r="26" spans="1:13" ht="18" thickBot="1">
      <c r="A26" s="31" t="s">
        <v>391</v>
      </c>
      <c r="B26" s="31"/>
      <c r="C26" s="31"/>
      <c r="D26" s="31"/>
      <c r="E26" s="19" t="s">
        <v>610</v>
      </c>
      <c r="F26" s="19"/>
      <c r="G26" s="19" t="str">
        <f t="shared" si="0"/>
        <v>A dcterms:publisher B</v>
      </c>
      <c r="H26" s="19" t="str">
        <f t="shared" si="1"/>
        <v>AB</v>
      </c>
      <c r="I26" s="19" t="s">
        <v>497</v>
      </c>
      <c r="J26" s="19" t="s">
        <v>304</v>
      </c>
      <c r="K26" s="19" t="s">
        <v>294</v>
      </c>
      <c r="L26" s="19"/>
      <c r="M26" s="19"/>
    </row>
    <row r="27" spans="1:13" ht="18" thickBot="1">
      <c r="A27" s="31" t="s">
        <v>392</v>
      </c>
      <c r="B27" s="31"/>
      <c r="C27" s="31"/>
      <c r="D27" s="31"/>
      <c r="E27" s="19" t="s">
        <v>610</v>
      </c>
      <c r="F27" s="19"/>
      <c r="G27" s="19" t="str">
        <f t="shared" si="0"/>
        <v>A dcterms:publisher B</v>
      </c>
      <c r="H27" s="19" t="str">
        <f t="shared" si="1"/>
        <v>AB</v>
      </c>
      <c r="I27" s="19" t="s">
        <v>497</v>
      </c>
      <c r="J27" s="19" t="s">
        <v>299</v>
      </c>
      <c r="K27" s="19" t="s">
        <v>294</v>
      </c>
      <c r="L27" s="21" t="s">
        <v>313</v>
      </c>
      <c r="M27" s="19"/>
    </row>
    <row r="28" spans="1:13" ht="18" thickBot="1">
      <c r="A28" s="31" t="s">
        <v>392</v>
      </c>
      <c r="B28" s="31"/>
      <c r="C28" s="31"/>
      <c r="D28" s="31"/>
      <c r="E28" s="19" t="s">
        <v>610</v>
      </c>
      <c r="F28" s="19"/>
      <c r="G28" s="19" t="str">
        <f t="shared" si="0"/>
        <v>A dcterms:publisher B</v>
      </c>
      <c r="H28" s="19" t="str">
        <f t="shared" si="1"/>
        <v>AB</v>
      </c>
      <c r="I28" s="19" t="s">
        <v>497</v>
      </c>
      <c r="J28" s="19" t="s">
        <v>299</v>
      </c>
      <c r="K28" s="19" t="s">
        <v>297</v>
      </c>
      <c r="L28" s="21" t="s">
        <v>314</v>
      </c>
      <c r="M28" s="19"/>
    </row>
    <row r="29" spans="1:13" ht="18" thickBot="1">
      <c r="A29" s="31" t="s">
        <v>393</v>
      </c>
      <c r="B29" s="31"/>
      <c r="C29" s="31"/>
      <c r="D29" s="31"/>
      <c r="E29" s="19" t="s">
        <v>610</v>
      </c>
      <c r="F29" s="19"/>
      <c r="G29" s="19" t="str">
        <f t="shared" si="0"/>
        <v>A dcterms:publisher B</v>
      </c>
      <c r="H29" s="19" t="str">
        <f t="shared" si="1"/>
        <v>AB</v>
      </c>
      <c r="I29" s="19" t="s">
        <v>497</v>
      </c>
      <c r="J29" s="19" t="s">
        <v>304</v>
      </c>
      <c r="K29" s="19" t="s">
        <v>297</v>
      </c>
      <c r="L29" s="19"/>
      <c r="M29" s="19"/>
    </row>
    <row r="30" spans="1:13" ht="55.8" thickBot="1">
      <c r="A30" s="31" t="s">
        <v>394</v>
      </c>
      <c r="B30" s="31"/>
      <c r="C30" s="31"/>
      <c r="D30" s="31"/>
      <c r="E30" s="19" t="s">
        <v>610</v>
      </c>
      <c r="F30" s="19"/>
      <c r="G30" s="19" t="str">
        <f t="shared" si="0"/>
        <v>A dcterms:publisher B</v>
      </c>
      <c r="H30" s="19" t="str">
        <f t="shared" si="1"/>
        <v>AB</v>
      </c>
      <c r="I30" s="19" t="s">
        <v>498</v>
      </c>
      <c r="J30" s="19" t="s">
        <v>299</v>
      </c>
      <c r="K30" s="19" t="s">
        <v>297</v>
      </c>
      <c r="L30" s="21" t="s">
        <v>499</v>
      </c>
      <c r="M30" s="19" t="s">
        <v>500</v>
      </c>
    </row>
    <row r="31" spans="1:13" ht="55.8" thickBot="1">
      <c r="A31" s="31" t="s">
        <v>394</v>
      </c>
      <c r="B31" s="31"/>
      <c r="C31" s="31"/>
      <c r="D31" s="31"/>
      <c r="E31" s="19" t="s">
        <v>610</v>
      </c>
      <c r="F31" s="19"/>
      <c r="G31" s="19" t="str">
        <f t="shared" si="0"/>
        <v>A dcterms:publisher B</v>
      </c>
      <c r="H31" s="19" t="str">
        <f t="shared" si="1"/>
        <v>AB</v>
      </c>
      <c r="I31" s="19" t="s">
        <v>498</v>
      </c>
      <c r="J31" s="19" t="s">
        <v>293</v>
      </c>
      <c r="K31" s="19" t="s">
        <v>297</v>
      </c>
      <c r="L31" s="21" t="s">
        <v>315</v>
      </c>
      <c r="M31" s="19" t="s">
        <v>501</v>
      </c>
    </row>
    <row r="32" spans="1:13" ht="18" thickBot="1">
      <c r="A32" s="31" t="s">
        <v>395</v>
      </c>
      <c r="B32" s="31"/>
      <c r="C32" s="31"/>
      <c r="D32" s="31"/>
      <c r="E32" s="19" t="s">
        <v>610</v>
      </c>
      <c r="F32" s="19"/>
      <c r="G32" s="19" t="str">
        <f t="shared" si="0"/>
        <v>A dcterms:publisher B</v>
      </c>
      <c r="H32" s="19" t="str">
        <f t="shared" si="1"/>
        <v>AB</v>
      </c>
      <c r="I32" s="19" t="s">
        <v>498</v>
      </c>
      <c r="J32" s="19" t="s">
        <v>304</v>
      </c>
      <c r="K32" s="19" t="s">
        <v>297</v>
      </c>
      <c r="L32" s="19"/>
      <c r="M32" s="19"/>
    </row>
    <row r="33" spans="1:13" ht="18" thickBot="1">
      <c r="A33" s="31" t="s">
        <v>396</v>
      </c>
      <c r="B33" s="31"/>
      <c r="C33" s="31"/>
      <c r="D33" s="31"/>
      <c r="E33" s="23" t="s">
        <v>611</v>
      </c>
      <c r="F33" s="23"/>
      <c r="G33" s="19" t="str">
        <f t="shared" si="0"/>
        <v>A edm:currentLocation B</v>
      </c>
      <c r="H33" s="19" t="str">
        <f t="shared" si="1"/>
        <v>AB</v>
      </c>
      <c r="I33" s="23" t="s">
        <v>502</v>
      </c>
      <c r="J33" s="92" t="s">
        <v>299</v>
      </c>
      <c r="K33" s="92" t="s">
        <v>297</v>
      </c>
      <c r="L33" s="25" t="s">
        <v>503</v>
      </c>
      <c r="M33" s="92"/>
    </row>
    <row r="34" spans="1:13" ht="28.2" thickBot="1">
      <c r="A34" s="31" t="s">
        <v>396</v>
      </c>
      <c r="B34" s="31"/>
      <c r="C34" s="31"/>
      <c r="D34" s="31"/>
      <c r="E34" s="23" t="s">
        <v>611</v>
      </c>
      <c r="F34" s="23"/>
      <c r="G34" s="19" t="str">
        <f t="shared" si="0"/>
        <v>A edm:currentLocation B</v>
      </c>
      <c r="H34" s="19" t="str">
        <f t="shared" si="1"/>
        <v>AB</v>
      </c>
      <c r="I34" s="23" t="s">
        <v>502</v>
      </c>
      <c r="J34" s="93"/>
      <c r="K34" s="93"/>
      <c r="L34" s="26" t="s">
        <v>504</v>
      </c>
      <c r="M34" s="93"/>
    </row>
    <row r="35" spans="1:13" ht="18" thickBot="1">
      <c r="A35" s="31" t="s">
        <v>397</v>
      </c>
      <c r="B35" s="31"/>
      <c r="C35" s="31"/>
      <c r="D35" s="31"/>
      <c r="E35" s="19" t="s">
        <v>611</v>
      </c>
      <c r="F35" s="19"/>
      <c r="G35" s="19" t="str">
        <f t="shared" si="0"/>
        <v>A edm:currentLocation B</v>
      </c>
      <c r="H35" s="19" t="str">
        <f t="shared" si="1"/>
        <v>AB</v>
      </c>
      <c r="I35" s="19" t="s">
        <v>505</v>
      </c>
      <c r="J35" s="19" t="s">
        <v>304</v>
      </c>
      <c r="K35" s="19" t="s">
        <v>297</v>
      </c>
      <c r="L35" s="19"/>
      <c r="M35" s="19"/>
    </row>
    <row r="36" spans="1:13" ht="18" thickBot="1">
      <c r="A36" s="31" t="s">
        <v>398</v>
      </c>
      <c r="B36" s="31"/>
      <c r="C36" s="31"/>
      <c r="D36" s="31"/>
      <c r="E36" s="23" t="s">
        <v>611</v>
      </c>
      <c r="F36" s="23"/>
      <c r="G36" s="19" t="str">
        <f t="shared" si="0"/>
        <v>A edm:currentLocation B</v>
      </c>
      <c r="H36" s="19" t="str">
        <f t="shared" si="1"/>
        <v>AB</v>
      </c>
      <c r="I36" s="23" t="s">
        <v>506</v>
      </c>
      <c r="J36" s="92" t="s">
        <v>304</v>
      </c>
      <c r="K36" s="92" t="s">
        <v>294</v>
      </c>
      <c r="L36" s="27" t="s">
        <v>507</v>
      </c>
      <c r="M36" s="92"/>
    </row>
    <row r="37" spans="1:13" ht="18" thickBot="1">
      <c r="A37" s="31" t="s">
        <v>398</v>
      </c>
      <c r="B37" s="31"/>
      <c r="C37" s="31"/>
      <c r="D37" s="31"/>
      <c r="E37" s="23" t="s">
        <v>611</v>
      </c>
      <c r="F37" s="23"/>
      <c r="G37" s="19" t="str">
        <f t="shared" si="0"/>
        <v>A edm:currentLocation B</v>
      </c>
      <c r="H37" s="19" t="str">
        <f t="shared" si="1"/>
        <v>AB</v>
      </c>
      <c r="I37" s="24"/>
      <c r="J37" s="93"/>
      <c r="K37" s="93"/>
      <c r="L37" s="26" t="s">
        <v>508</v>
      </c>
      <c r="M37" s="93"/>
    </row>
    <row r="38" spans="1:13" ht="18" thickBot="1">
      <c r="A38" s="31" t="s">
        <v>398</v>
      </c>
      <c r="B38" s="31"/>
      <c r="C38" s="31"/>
      <c r="D38" s="31"/>
      <c r="E38" s="19" t="s">
        <v>611</v>
      </c>
      <c r="F38" s="19"/>
      <c r="G38" s="19" t="str">
        <f t="shared" si="0"/>
        <v>A edm:currentLocation B</v>
      </c>
      <c r="H38" s="19" t="str">
        <f t="shared" si="1"/>
        <v>AB</v>
      </c>
      <c r="I38" s="19" t="s">
        <v>509</v>
      </c>
      <c r="J38" s="19" t="s">
        <v>299</v>
      </c>
      <c r="K38" s="19" t="s">
        <v>293</v>
      </c>
      <c r="L38" s="21" t="s">
        <v>510</v>
      </c>
      <c r="M38" s="19"/>
    </row>
    <row r="39" spans="1:13" ht="18" thickBot="1">
      <c r="A39" s="31" t="s">
        <v>398</v>
      </c>
      <c r="B39" s="31"/>
      <c r="C39" s="31"/>
      <c r="D39" s="31"/>
      <c r="E39" s="23" t="s">
        <v>611</v>
      </c>
      <c r="F39" s="23"/>
      <c r="G39" s="19" t="str">
        <f t="shared" si="0"/>
        <v>A edm:currentLocation B</v>
      </c>
      <c r="H39" s="19" t="str">
        <f t="shared" si="1"/>
        <v>AB</v>
      </c>
      <c r="I39" s="23" t="s">
        <v>509</v>
      </c>
      <c r="J39" s="92" t="s">
        <v>293</v>
      </c>
      <c r="K39" s="92" t="s">
        <v>293</v>
      </c>
      <c r="L39" s="25" t="s">
        <v>511</v>
      </c>
      <c r="M39" s="92" t="s">
        <v>316</v>
      </c>
    </row>
    <row r="40" spans="1:13" ht="18" thickBot="1">
      <c r="A40" s="31" t="s">
        <v>399</v>
      </c>
      <c r="B40" s="31"/>
      <c r="C40" s="31"/>
      <c r="D40" s="31"/>
      <c r="E40" s="23" t="s">
        <v>611</v>
      </c>
      <c r="F40" s="23"/>
      <c r="G40" s="19" t="str">
        <f t="shared" si="0"/>
        <v>A edm:currentLocation B</v>
      </c>
      <c r="H40" s="19" t="str">
        <f t="shared" si="1"/>
        <v>AB</v>
      </c>
      <c r="I40" s="24"/>
      <c r="J40" s="93"/>
      <c r="K40" s="93"/>
      <c r="L40" s="26" t="s">
        <v>512</v>
      </c>
      <c r="M40" s="93"/>
    </row>
    <row r="41" spans="1:13" ht="18" thickBot="1">
      <c r="A41" s="31" t="s">
        <v>398</v>
      </c>
      <c r="B41" s="31"/>
      <c r="C41" s="31"/>
      <c r="D41" s="31"/>
      <c r="E41" s="19" t="s">
        <v>611</v>
      </c>
      <c r="F41" s="19"/>
      <c r="G41" s="19" t="str">
        <f t="shared" si="0"/>
        <v>A edm:currentLocation B</v>
      </c>
      <c r="H41" s="19" t="str">
        <f t="shared" si="1"/>
        <v>AB</v>
      </c>
      <c r="I41" s="19" t="s">
        <v>509</v>
      </c>
      <c r="J41" s="19" t="s">
        <v>299</v>
      </c>
      <c r="K41" s="19" t="s">
        <v>297</v>
      </c>
      <c r="L41" s="21" t="s">
        <v>513</v>
      </c>
      <c r="M41" s="19" t="s">
        <v>300</v>
      </c>
    </row>
    <row r="42" spans="1:13" ht="18" thickBot="1">
      <c r="A42" s="31" t="s">
        <v>400</v>
      </c>
      <c r="B42" s="31"/>
      <c r="C42" s="31"/>
      <c r="D42" s="31"/>
      <c r="E42" s="19" t="s">
        <v>611</v>
      </c>
      <c r="F42" s="19"/>
      <c r="G42" s="19" t="str">
        <f t="shared" si="0"/>
        <v>A edm:currentLocation B</v>
      </c>
      <c r="H42" s="19" t="str">
        <f t="shared" si="1"/>
        <v>AB</v>
      </c>
      <c r="I42" s="19" t="s">
        <v>509</v>
      </c>
      <c r="J42" s="19" t="s">
        <v>304</v>
      </c>
      <c r="K42" s="19" t="s">
        <v>295</v>
      </c>
      <c r="L42" s="21" t="s">
        <v>317</v>
      </c>
      <c r="M42" s="19"/>
    </row>
    <row r="43" spans="1:13" ht="18" thickBot="1">
      <c r="A43" s="31" t="s">
        <v>400</v>
      </c>
      <c r="B43" s="31"/>
      <c r="C43" s="31"/>
      <c r="D43" s="31"/>
      <c r="E43" s="23" t="s">
        <v>611</v>
      </c>
      <c r="F43" s="23"/>
      <c r="G43" s="19" t="str">
        <f t="shared" si="0"/>
        <v>A edm:currentLocation B</v>
      </c>
      <c r="H43" s="19" t="str">
        <f t="shared" si="1"/>
        <v>AB</v>
      </c>
      <c r="I43" s="23" t="s">
        <v>509</v>
      </c>
      <c r="J43" s="92" t="s">
        <v>299</v>
      </c>
      <c r="K43" s="92" t="s">
        <v>295</v>
      </c>
      <c r="L43" s="25" t="s">
        <v>514</v>
      </c>
      <c r="M43" s="92" t="s">
        <v>515</v>
      </c>
    </row>
    <row r="44" spans="1:13" ht="28.2" thickBot="1">
      <c r="A44" s="31" t="s">
        <v>401</v>
      </c>
      <c r="B44" s="31"/>
      <c r="C44" s="31"/>
      <c r="D44" s="31"/>
      <c r="E44" s="23" t="s">
        <v>611</v>
      </c>
      <c r="F44" s="23"/>
      <c r="G44" s="19" t="str">
        <f t="shared" si="0"/>
        <v>A edm:currentLocation B</v>
      </c>
      <c r="H44" s="19" t="str">
        <f t="shared" si="1"/>
        <v>AB</v>
      </c>
      <c r="I44" s="23" t="s">
        <v>509</v>
      </c>
      <c r="J44" s="93"/>
      <c r="K44" s="93"/>
      <c r="L44" s="26" t="s">
        <v>516</v>
      </c>
      <c r="M44" s="93"/>
    </row>
    <row r="45" spans="1:13" ht="18" thickBot="1">
      <c r="A45" s="31" t="s">
        <v>402</v>
      </c>
      <c r="B45" s="31"/>
      <c r="C45" s="31"/>
      <c r="D45" s="31"/>
      <c r="E45" s="19" t="s">
        <v>611</v>
      </c>
      <c r="F45" s="19"/>
      <c r="G45" s="19" t="str">
        <f t="shared" si="0"/>
        <v>A edm:currentLocation B</v>
      </c>
      <c r="H45" s="19" t="str">
        <f t="shared" si="1"/>
        <v>AB</v>
      </c>
      <c r="I45" s="19" t="s">
        <v>517</v>
      </c>
      <c r="J45" s="19" t="s">
        <v>295</v>
      </c>
      <c r="K45" s="19" t="s">
        <v>295</v>
      </c>
      <c r="L45" s="19"/>
      <c r="M45" s="19"/>
    </row>
    <row r="46" spans="1:13" ht="28.2" thickBot="1">
      <c r="A46" s="31" t="s">
        <v>403</v>
      </c>
      <c r="B46" s="31"/>
      <c r="C46" s="31"/>
      <c r="D46" s="31"/>
      <c r="E46" s="19" t="s">
        <v>612</v>
      </c>
      <c r="F46" s="19"/>
      <c r="G46" s="19" t="str">
        <f t="shared" si="0"/>
        <v>A ekc:formerLocation B</v>
      </c>
      <c r="H46" s="19" t="str">
        <f t="shared" si="1"/>
        <v>AB</v>
      </c>
      <c r="I46" s="19" t="s">
        <v>518</v>
      </c>
      <c r="J46" s="19" t="s">
        <v>299</v>
      </c>
      <c r="K46" s="19" t="s">
        <v>295</v>
      </c>
      <c r="L46" s="21" t="s">
        <v>519</v>
      </c>
      <c r="M46" s="19" t="s">
        <v>520</v>
      </c>
    </row>
    <row r="47" spans="1:13" ht="18" thickBot="1">
      <c r="A47" s="31"/>
      <c r="B47" s="31"/>
      <c r="C47" s="31" t="s">
        <v>427</v>
      </c>
      <c r="D47" s="31"/>
      <c r="E47" s="19" t="s">
        <v>613</v>
      </c>
      <c r="F47" s="19"/>
      <c r="G47" s="19" t="str">
        <f t="shared" si="0"/>
        <v>A dcterms:provenance B</v>
      </c>
      <c r="H47" s="19" t="str">
        <f t="shared" si="1"/>
        <v>AB</v>
      </c>
      <c r="I47" s="19" t="s">
        <v>521</v>
      </c>
      <c r="J47" s="19" t="s">
        <v>299</v>
      </c>
      <c r="K47" s="19" t="s">
        <v>295</v>
      </c>
      <c r="L47" s="19"/>
      <c r="M47" s="19"/>
    </row>
    <row r="48" spans="1:13" ht="18" thickBot="1">
      <c r="A48" s="31"/>
      <c r="B48" s="31"/>
      <c r="C48" s="31" t="s">
        <v>428</v>
      </c>
      <c r="D48" s="31"/>
      <c r="E48" s="19" t="s">
        <v>613</v>
      </c>
      <c r="F48" s="19"/>
      <c r="G48" s="19" t="str">
        <f t="shared" si="0"/>
        <v>A dcterms:provenance B</v>
      </c>
      <c r="H48" s="19" t="str">
        <f t="shared" si="1"/>
        <v>AB</v>
      </c>
      <c r="I48" s="19" t="s">
        <v>521</v>
      </c>
      <c r="J48" s="19" t="s">
        <v>299</v>
      </c>
      <c r="K48" s="19" t="s">
        <v>304</v>
      </c>
      <c r="L48" s="21" t="s">
        <v>318</v>
      </c>
      <c r="M48" s="19"/>
    </row>
    <row r="49" spans="1:13" ht="18" thickBot="1">
      <c r="A49" s="31"/>
      <c r="B49" s="31"/>
      <c r="C49" s="31" t="s">
        <v>429</v>
      </c>
      <c r="D49" s="31"/>
      <c r="E49" s="19" t="s">
        <v>614</v>
      </c>
      <c r="F49" s="19"/>
      <c r="G49" s="19" t="str">
        <f t="shared" si="0"/>
        <v>A dcterms:rightsHolder B</v>
      </c>
      <c r="H49" s="19" t="str">
        <f t="shared" si="1"/>
        <v>AB</v>
      </c>
      <c r="I49" s="19" t="s">
        <v>522</v>
      </c>
      <c r="J49" s="19" t="s">
        <v>299</v>
      </c>
      <c r="K49" s="19" t="s">
        <v>297</v>
      </c>
      <c r="L49" s="21" t="s">
        <v>523</v>
      </c>
      <c r="M49" s="19" t="s">
        <v>300</v>
      </c>
    </row>
    <row r="50" spans="1:13" ht="59.25" customHeight="1" thickBot="1">
      <c r="A50" s="31" t="s">
        <v>404</v>
      </c>
      <c r="B50" s="31" t="s">
        <v>430</v>
      </c>
      <c r="C50" s="31"/>
      <c r="D50" s="31"/>
      <c r="E50" s="23" t="s">
        <v>615</v>
      </c>
      <c r="F50" s="23" t="s">
        <v>616</v>
      </c>
      <c r="G50" s="19" t="str">
        <f t="shared" si="0"/>
        <v>A ekc:mentions B</v>
      </c>
      <c r="H50" s="19" t="str">
        <f t="shared" si="1"/>
        <v>A ekc:isMentionedIn B</v>
      </c>
      <c r="I50" s="23" t="s">
        <v>524</v>
      </c>
      <c r="J50" s="92" t="s">
        <v>299</v>
      </c>
      <c r="K50" s="92" t="s">
        <v>294</v>
      </c>
      <c r="L50" s="25" t="s">
        <v>525</v>
      </c>
      <c r="M50" s="92"/>
    </row>
    <row r="51" spans="1:13" ht="28.2" thickBot="1">
      <c r="A51" s="31" t="s">
        <v>405</v>
      </c>
      <c r="B51" s="31" t="s">
        <v>430</v>
      </c>
      <c r="C51" s="31"/>
      <c r="D51" s="31"/>
      <c r="E51" s="23" t="s">
        <v>615</v>
      </c>
      <c r="F51" s="23" t="s">
        <v>616</v>
      </c>
      <c r="G51" s="19" t="str">
        <f t="shared" si="0"/>
        <v>A ekc:mentions B</v>
      </c>
      <c r="H51" s="19" t="str">
        <f t="shared" si="1"/>
        <v>A ekc:isMentionedIn B</v>
      </c>
      <c r="I51" s="23" t="s">
        <v>524</v>
      </c>
      <c r="J51" s="93"/>
      <c r="K51" s="93"/>
      <c r="L51" s="26" t="s">
        <v>319</v>
      </c>
      <c r="M51" s="93"/>
    </row>
    <row r="52" spans="1:13" ht="28.2" thickBot="1">
      <c r="A52" s="31" t="s">
        <v>406</v>
      </c>
      <c r="B52" s="31" t="s">
        <v>430</v>
      </c>
      <c r="C52" s="31"/>
      <c r="D52" s="31"/>
      <c r="E52" s="19" t="s">
        <v>615</v>
      </c>
      <c r="F52" s="19" t="s">
        <v>616</v>
      </c>
      <c r="G52" s="19" t="str">
        <f t="shared" si="0"/>
        <v>A ekc:mentions B</v>
      </c>
      <c r="H52" s="19" t="str">
        <f t="shared" si="1"/>
        <v>A ekc:isMentionedIn B</v>
      </c>
      <c r="I52" s="19" t="s">
        <v>524</v>
      </c>
      <c r="J52" s="19" t="s">
        <v>299</v>
      </c>
      <c r="K52" s="19" t="s">
        <v>307</v>
      </c>
      <c r="L52" s="21" t="s">
        <v>320</v>
      </c>
      <c r="M52" s="19"/>
    </row>
    <row r="53" spans="1:13" ht="59.25" customHeight="1" thickBot="1">
      <c r="A53" s="31" t="s">
        <v>404</v>
      </c>
      <c r="B53" s="31" t="s">
        <v>431</v>
      </c>
      <c r="C53" s="31"/>
      <c r="D53" s="31"/>
      <c r="E53" s="23" t="s">
        <v>615</v>
      </c>
      <c r="F53" s="23" t="s">
        <v>616</v>
      </c>
      <c r="G53" s="19" t="str">
        <f t="shared" si="0"/>
        <v>A ekc:mentions B</v>
      </c>
      <c r="H53" s="19" t="str">
        <f t="shared" si="1"/>
        <v>A ekc:isMentionedIn B</v>
      </c>
      <c r="I53" s="23" t="s">
        <v>524</v>
      </c>
      <c r="J53" s="92" t="s">
        <v>299</v>
      </c>
      <c r="K53" s="92" t="s">
        <v>298</v>
      </c>
      <c r="L53" s="25" t="s">
        <v>526</v>
      </c>
      <c r="M53" s="92" t="s">
        <v>322</v>
      </c>
    </row>
    <row r="54" spans="1:13" ht="28.2" thickBot="1">
      <c r="A54" s="31" t="s">
        <v>405</v>
      </c>
      <c r="B54" s="31" t="s">
        <v>431</v>
      </c>
      <c r="C54" s="31"/>
      <c r="D54" s="31"/>
      <c r="E54" s="23" t="s">
        <v>615</v>
      </c>
      <c r="F54" s="23" t="s">
        <v>616</v>
      </c>
      <c r="G54" s="19" t="str">
        <f t="shared" si="0"/>
        <v>A ekc:mentions B</v>
      </c>
      <c r="H54" s="19" t="str">
        <f t="shared" si="1"/>
        <v>A ekc:isMentionedIn B</v>
      </c>
      <c r="I54" s="23" t="s">
        <v>524</v>
      </c>
      <c r="J54" s="93"/>
      <c r="K54" s="93"/>
      <c r="L54" s="26" t="s">
        <v>321</v>
      </c>
      <c r="M54" s="93"/>
    </row>
    <row r="55" spans="1:13" ht="28.2" thickBot="1">
      <c r="A55" s="31" t="s">
        <v>404</v>
      </c>
      <c r="B55" s="31" t="s">
        <v>430</v>
      </c>
      <c r="C55" s="31"/>
      <c r="D55" s="31"/>
      <c r="E55" s="19" t="s">
        <v>615</v>
      </c>
      <c r="F55" s="19" t="s">
        <v>616</v>
      </c>
      <c r="G55" s="19" t="str">
        <f t="shared" si="0"/>
        <v>A ekc:mentions B</v>
      </c>
      <c r="H55" s="19" t="str">
        <f t="shared" si="1"/>
        <v>A ekc:isMentionedIn B</v>
      </c>
      <c r="I55" s="19" t="s">
        <v>524</v>
      </c>
      <c r="J55" s="19" t="s">
        <v>299</v>
      </c>
      <c r="K55" s="19" t="s">
        <v>304</v>
      </c>
      <c r="L55" s="21" t="s">
        <v>323</v>
      </c>
      <c r="M55" s="19"/>
    </row>
    <row r="56" spans="1:13" ht="28.2" thickBot="1">
      <c r="A56" s="31" t="s">
        <v>406</v>
      </c>
      <c r="B56" s="31" t="s">
        <v>431</v>
      </c>
      <c r="C56" s="31"/>
      <c r="D56" s="31"/>
      <c r="E56" s="19" t="s">
        <v>615</v>
      </c>
      <c r="F56" s="19" t="s">
        <v>616</v>
      </c>
      <c r="G56" s="19" t="str">
        <f t="shared" si="0"/>
        <v>A ekc:mentions B</v>
      </c>
      <c r="H56" s="19" t="str">
        <f t="shared" si="1"/>
        <v>A ekc:isMentionedIn B</v>
      </c>
      <c r="I56" s="19" t="s">
        <v>524</v>
      </c>
      <c r="J56" s="19" t="s">
        <v>304</v>
      </c>
      <c r="K56" s="19" t="s">
        <v>294</v>
      </c>
      <c r="L56" s="19"/>
      <c r="M56" s="19"/>
    </row>
    <row r="57" spans="1:13" ht="28.2" thickBot="1">
      <c r="A57" s="31" t="s">
        <v>407</v>
      </c>
      <c r="B57" s="31" t="s">
        <v>431</v>
      </c>
      <c r="C57" s="31"/>
      <c r="D57" s="31"/>
      <c r="E57" s="19" t="s">
        <v>615</v>
      </c>
      <c r="F57" s="19" t="s">
        <v>616</v>
      </c>
      <c r="G57" s="19" t="str">
        <f t="shared" si="0"/>
        <v>A ekc:mentions B</v>
      </c>
      <c r="H57" s="19" t="str">
        <f t="shared" si="1"/>
        <v>A ekc:isMentionedIn B</v>
      </c>
      <c r="I57" s="19" t="s">
        <v>524</v>
      </c>
      <c r="J57" s="19" t="s">
        <v>304</v>
      </c>
      <c r="K57" s="19" t="s">
        <v>307</v>
      </c>
      <c r="L57" s="19"/>
      <c r="M57" s="19"/>
    </row>
    <row r="58" spans="1:13" ht="28.2" thickBot="1">
      <c r="A58" s="31" t="s">
        <v>405</v>
      </c>
      <c r="B58" s="31" t="s">
        <v>431</v>
      </c>
      <c r="C58" s="31"/>
      <c r="D58" s="31"/>
      <c r="E58" s="19" t="s">
        <v>615</v>
      </c>
      <c r="F58" s="19" t="s">
        <v>616</v>
      </c>
      <c r="G58" s="19" t="str">
        <f t="shared" si="0"/>
        <v>A ekc:mentions B</v>
      </c>
      <c r="H58" s="19" t="str">
        <f t="shared" si="1"/>
        <v>A ekc:isMentionedIn B</v>
      </c>
      <c r="I58" s="19" t="s">
        <v>524</v>
      </c>
      <c r="J58" s="19" t="s">
        <v>304</v>
      </c>
      <c r="K58" s="19" t="s">
        <v>295</v>
      </c>
      <c r="L58" s="22" t="s">
        <v>324</v>
      </c>
      <c r="M58" s="19"/>
    </row>
    <row r="59" spans="1:13" ht="28.2" thickBot="1">
      <c r="A59" s="31" t="s">
        <v>408</v>
      </c>
      <c r="B59" s="31" t="s">
        <v>432</v>
      </c>
      <c r="C59" s="31"/>
      <c r="D59" s="31"/>
      <c r="E59" s="19" t="s">
        <v>617</v>
      </c>
      <c r="F59" s="19" t="s">
        <v>618</v>
      </c>
      <c r="G59" s="19" t="str">
        <f t="shared" si="0"/>
        <v>A ekc:depicts B</v>
      </c>
      <c r="H59" s="19" t="str">
        <f t="shared" si="1"/>
        <v>A ekc:isDepictedIn B</v>
      </c>
      <c r="I59" s="19" t="s">
        <v>527</v>
      </c>
      <c r="J59" s="19" t="s">
        <v>304</v>
      </c>
      <c r="K59" s="19" t="s">
        <v>295</v>
      </c>
      <c r="L59" s="21" t="s">
        <v>325</v>
      </c>
      <c r="M59" s="19"/>
    </row>
    <row r="60" spans="1:13" ht="28.2" thickBot="1">
      <c r="A60" s="31" t="s">
        <v>409</v>
      </c>
      <c r="B60" s="31" t="s">
        <v>432</v>
      </c>
      <c r="C60" s="31"/>
      <c r="D60" s="31"/>
      <c r="E60" s="19" t="s">
        <v>617</v>
      </c>
      <c r="F60" s="19" t="s">
        <v>618</v>
      </c>
      <c r="G60" s="19" t="str">
        <f t="shared" si="0"/>
        <v>A ekc:depicts B</v>
      </c>
      <c r="H60" s="19" t="str">
        <f t="shared" si="1"/>
        <v>A ekc:isDepictedIn B</v>
      </c>
      <c r="I60" s="19" t="s">
        <v>527</v>
      </c>
      <c r="J60" s="19" t="s">
        <v>299</v>
      </c>
      <c r="K60" s="19" t="s">
        <v>307</v>
      </c>
      <c r="L60" s="21" t="s">
        <v>528</v>
      </c>
      <c r="M60" s="19"/>
    </row>
    <row r="61" spans="1:13" ht="28.2" thickBot="1">
      <c r="A61" s="31" t="s">
        <v>410</v>
      </c>
      <c r="B61" s="31" t="s">
        <v>432</v>
      </c>
      <c r="C61" s="31"/>
      <c r="D61" s="31"/>
      <c r="E61" s="19" t="s">
        <v>617</v>
      </c>
      <c r="F61" s="19" t="s">
        <v>618</v>
      </c>
      <c r="G61" s="19" t="str">
        <f t="shared" si="0"/>
        <v>A ekc:depicts B</v>
      </c>
      <c r="H61" s="19" t="str">
        <f t="shared" si="1"/>
        <v>A ekc:isDepictedIn B</v>
      </c>
      <c r="I61" s="19" t="s">
        <v>527</v>
      </c>
      <c r="J61" s="19" t="s">
        <v>304</v>
      </c>
      <c r="K61" s="19" t="s">
        <v>307</v>
      </c>
      <c r="L61" s="19"/>
      <c r="M61" s="19"/>
    </row>
    <row r="62" spans="1:13" ht="28.2" thickBot="1">
      <c r="A62" s="31" t="s">
        <v>411</v>
      </c>
      <c r="B62" s="31" t="s">
        <v>432</v>
      </c>
      <c r="C62" s="31"/>
      <c r="D62" s="31"/>
      <c r="E62" s="19" t="s">
        <v>617</v>
      </c>
      <c r="F62" s="19" t="s">
        <v>618</v>
      </c>
      <c r="G62" s="19" t="str">
        <f t="shared" si="0"/>
        <v>A ekc:depicts B</v>
      </c>
      <c r="H62" s="19" t="str">
        <f t="shared" si="1"/>
        <v>A ekc:isDepictedIn B</v>
      </c>
      <c r="I62" s="19" t="s">
        <v>527</v>
      </c>
      <c r="J62" s="19" t="s">
        <v>304</v>
      </c>
      <c r="K62" s="19" t="s">
        <v>299</v>
      </c>
      <c r="L62" s="21" t="s">
        <v>326</v>
      </c>
      <c r="M62" s="19"/>
    </row>
    <row r="63" spans="1:13" ht="28.2" thickBot="1">
      <c r="A63" s="31" t="s">
        <v>412</v>
      </c>
      <c r="B63" s="31" t="s">
        <v>432</v>
      </c>
      <c r="C63" s="31"/>
      <c r="D63" s="31"/>
      <c r="E63" s="19" t="s">
        <v>617</v>
      </c>
      <c r="F63" s="19" t="s">
        <v>618</v>
      </c>
      <c r="G63" s="19" t="str">
        <f t="shared" si="0"/>
        <v>A ekc:depicts B</v>
      </c>
      <c r="H63" s="19" t="str">
        <f t="shared" si="1"/>
        <v>A ekc:isDepictedIn B</v>
      </c>
      <c r="I63" s="19" t="s">
        <v>527</v>
      </c>
      <c r="J63" s="19" t="s">
        <v>299</v>
      </c>
      <c r="K63" s="19" t="s">
        <v>294</v>
      </c>
      <c r="L63" s="21" t="s">
        <v>529</v>
      </c>
      <c r="M63" s="19" t="s">
        <v>300</v>
      </c>
    </row>
    <row r="64" spans="1:13" ht="28.2" thickBot="1">
      <c r="A64" s="31" t="s">
        <v>413</v>
      </c>
      <c r="B64" s="31" t="s">
        <v>433</v>
      </c>
      <c r="C64" s="31"/>
      <c r="D64" s="31"/>
      <c r="E64" s="19" t="s">
        <v>617</v>
      </c>
      <c r="F64" s="19" t="s">
        <v>618</v>
      </c>
      <c r="G64" s="19" t="str">
        <f t="shared" si="0"/>
        <v>A ekc:depicts B</v>
      </c>
      <c r="H64" s="19" t="str">
        <f t="shared" si="1"/>
        <v>A ekc:isDepictedIn B</v>
      </c>
      <c r="I64" s="19" t="s">
        <v>530</v>
      </c>
      <c r="J64" s="19" t="s">
        <v>299</v>
      </c>
      <c r="K64" s="19" t="s">
        <v>304</v>
      </c>
      <c r="L64" s="21" t="s">
        <v>327</v>
      </c>
      <c r="M64" s="19" t="s">
        <v>300</v>
      </c>
    </row>
    <row r="65" spans="1:13" ht="28.2" thickBot="1">
      <c r="A65" s="31" t="s">
        <v>414</v>
      </c>
      <c r="B65" s="31" t="s">
        <v>433</v>
      </c>
      <c r="C65" s="31"/>
      <c r="D65" s="31"/>
      <c r="E65" s="19" t="s">
        <v>617</v>
      </c>
      <c r="F65" s="19" t="s">
        <v>618</v>
      </c>
      <c r="G65" s="19" t="str">
        <f t="shared" si="0"/>
        <v>A ekc:depicts B</v>
      </c>
      <c r="H65" s="19" t="str">
        <f t="shared" si="1"/>
        <v>A ekc:isDepictedIn B</v>
      </c>
      <c r="I65" s="19" t="s">
        <v>530</v>
      </c>
      <c r="J65" s="19" t="s">
        <v>304</v>
      </c>
      <c r="K65" s="19" t="s">
        <v>299</v>
      </c>
      <c r="L65" s="19"/>
      <c r="M65" s="19"/>
    </row>
    <row r="66" spans="1:13" ht="28.2" thickBot="1">
      <c r="A66" s="31" t="s">
        <v>415</v>
      </c>
      <c r="B66" s="31" t="s">
        <v>433</v>
      </c>
      <c r="C66" s="31"/>
      <c r="D66" s="31"/>
      <c r="E66" s="19" t="s">
        <v>617</v>
      </c>
      <c r="F66" s="19" t="s">
        <v>618</v>
      </c>
      <c r="G66" s="19" t="str">
        <f t="shared" si="0"/>
        <v>A ekc:depicts B</v>
      </c>
      <c r="H66" s="19" t="str">
        <f t="shared" si="1"/>
        <v>A ekc:isDepictedIn B</v>
      </c>
      <c r="I66" s="19" t="s">
        <v>530</v>
      </c>
      <c r="J66" s="19" t="s">
        <v>298</v>
      </c>
      <c r="K66" s="19" t="s">
        <v>299</v>
      </c>
      <c r="L66" s="21" t="s">
        <v>531</v>
      </c>
      <c r="M66" s="19"/>
    </row>
    <row r="67" spans="1:13" ht="28.2" thickBot="1">
      <c r="A67" s="31" t="s">
        <v>416</v>
      </c>
      <c r="B67" s="31" t="s">
        <v>434</v>
      </c>
      <c r="C67" s="31"/>
      <c r="D67" s="31"/>
      <c r="E67" s="19" t="s">
        <v>619</v>
      </c>
      <c r="F67" s="19" t="s">
        <v>620</v>
      </c>
      <c r="G67" s="19" t="str">
        <f t="shared" ref="G67:H130" si="2">"A"&amp;E67&amp;"B"</f>
        <v>A dcterms:references B</v>
      </c>
      <c r="H67" s="19" t="str">
        <f t="shared" ref="H67:H97" si="3">"A"&amp;F67&amp;"B"</f>
        <v>A dcterms:isReferencedy B</v>
      </c>
      <c r="I67" s="19" t="s">
        <v>532</v>
      </c>
      <c r="J67" s="19" t="s">
        <v>299</v>
      </c>
      <c r="K67" s="19" t="s">
        <v>304</v>
      </c>
      <c r="L67" s="21" t="s">
        <v>327</v>
      </c>
      <c r="M67" s="19" t="s">
        <v>300</v>
      </c>
    </row>
    <row r="68" spans="1:13" ht="28.2" thickBot="1">
      <c r="A68" s="31" t="s">
        <v>417</v>
      </c>
      <c r="B68" s="31" t="s">
        <v>434</v>
      </c>
      <c r="C68" s="31"/>
      <c r="D68" s="31"/>
      <c r="E68" s="19" t="s">
        <v>619</v>
      </c>
      <c r="F68" s="19" t="s">
        <v>620</v>
      </c>
      <c r="G68" s="19" t="str">
        <f t="shared" si="2"/>
        <v>A dcterms:references B</v>
      </c>
      <c r="H68" s="19" t="str">
        <f t="shared" si="3"/>
        <v>A dcterms:isReferencedy B</v>
      </c>
      <c r="I68" s="19" t="s">
        <v>532</v>
      </c>
      <c r="J68" s="19" t="s">
        <v>304</v>
      </c>
      <c r="K68" s="19" t="s">
        <v>304</v>
      </c>
      <c r="L68" s="21" t="s">
        <v>328</v>
      </c>
      <c r="M68" s="19"/>
    </row>
    <row r="69" spans="1:13" ht="28.2" thickBot="1">
      <c r="A69" s="31" t="s">
        <v>418</v>
      </c>
      <c r="B69" s="31" t="s">
        <v>418</v>
      </c>
      <c r="C69" s="31"/>
      <c r="D69" s="31"/>
      <c r="E69" s="19" t="s">
        <v>619</v>
      </c>
      <c r="F69" s="19" t="s">
        <v>620</v>
      </c>
      <c r="G69" s="19" t="str">
        <f t="shared" si="2"/>
        <v>A dcterms:references B</v>
      </c>
      <c r="H69" s="19" t="str">
        <f t="shared" si="3"/>
        <v>A dcterms:isReferencedy B</v>
      </c>
      <c r="I69" s="19" t="s">
        <v>533</v>
      </c>
      <c r="J69" s="19" t="s">
        <v>304</v>
      </c>
      <c r="K69" s="19" t="s">
        <v>304</v>
      </c>
      <c r="L69" s="19"/>
      <c r="M69" s="19"/>
    </row>
    <row r="70" spans="1:13" ht="28.2" thickBot="1">
      <c r="A70" s="31" t="s">
        <v>419</v>
      </c>
      <c r="B70" s="31" t="s">
        <v>435</v>
      </c>
      <c r="C70" s="31"/>
      <c r="D70" s="31"/>
      <c r="E70" s="19" t="s">
        <v>621</v>
      </c>
      <c r="F70" s="19" t="s">
        <v>622</v>
      </c>
      <c r="G70" s="19" t="str">
        <f t="shared" si="2"/>
        <v>A dcterms:hasPart B</v>
      </c>
      <c r="H70" s="19" t="str">
        <f t="shared" si="3"/>
        <v>A dcterms:isPartOf B</v>
      </c>
      <c r="I70" s="19" t="s">
        <v>534</v>
      </c>
      <c r="J70" s="19" t="s">
        <v>299</v>
      </c>
      <c r="K70" s="19" t="s">
        <v>302</v>
      </c>
      <c r="L70" s="21" t="s">
        <v>329</v>
      </c>
      <c r="M70" s="19"/>
    </row>
    <row r="71" spans="1:13" ht="28.2" thickBot="1">
      <c r="A71" s="31" t="s">
        <v>420</v>
      </c>
      <c r="B71" s="31" t="s">
        <v>435</v>
      </c>
      <c r="C71" s="31"/>
      <c r="D71" s="31"/>
      <c r="E71" s="19" t="s">
        <v>621</v>
      </c>
      <c r="F71" s="19" t="s">
        <v>622</v>
      </c>
      <c r="G71" s="19" t="str">
        <f t="shared" si="2"/>
        <v>A dcterms:hasPart B</v>
      </c>
      <c r="H71" s="19" t="str">
        <f t="shared" si="3"/>
        <v>A dcterms:isPartOf B</v>
      </c>
      <c r="I71" s="19" t="s">
        <v>534</v>
      </c>
      <c r="J71" s="19" t="s">
        <v>299</v>
      </c>
      <c r="K71" s="19" t="s">
        <v>304</v>
      </c>
      <c r="L71" s="21" t="s">
        <v>327</v>
      </c>
      <c r="M71" s="19" t="s">
        <v>300</v>
      </c>
    </row>
    <row r="72" spans="1:13" ht="28.2" thickBot="1">
      <c r="A72" s="31" t="s">
        <v>421</v>
      </c>
      <c r="B72" s="31" t="s">
        <v>435</v>
      </c>
      <c r="C72" s="31"/>
      <c r="D72" s="31"/>
      <c r="E72" s="19" t="s">
        <v>621</v>
      </c>
      <c r="F72" s="19" t="s">
        <v>622</v>
      </c>
      <c r="G72" s="19" t="str">
        <f t="shared" si="2"/>
        <v>A dcterms:hasPart B</v>
      </c>
      <c r="H72" s="19" t="str">
        <f t="shared" si="3"/>
        <v>A dcterms:isPartOf B</v>
      </c>
      <c r="I72" s="19" t="s">
        <v>534</v>
      </c>
      <c r="J72" s="19" t="s">
        <v>304</v>
      </c>
      <c r="K72" s="19" t="s">
        <v>304</v>
      </c>
      <c r="L72" s="22" t="s">
        <v>330</v>
      </c>
      <c r="M72" s="19"/>
    </row>
    <row r="73" spans="1:13" ht="28.2" thickBot="1">
      <c r="A73" s="31" t="s">
        <v>419</v>
      </c>
      <c r="B73" s="31" t="s">
        <v>435</v>
      </c>
      <c r="C73" s="31"/>
      <c r="D73" s="31"/>
      <c r="E73" s="19" t="s">
        <v>621</v>
      </c>
      <c r="F73" s="19" t="s">
        <v>622</v>
      </c>
      <c r="G73" s="19" t="str">
        <f t="shared" si="2"/>
        <v>A dcterms:hasPart B</v>
      </c>
      <c r="H73" s="19" t="str">
        <f t="shared" si="3"/>
        <v>A dcterms:isPartOf B</v>
      </c>
      <c r="I73" s="19" t="s">
        <v>534</v>
      </c>
      <c r="J73" s="19" t="s">
        <v>331</v>
      </c>
      <c r="K73" s="19" t="s">
        <v>331</v>
      </c>
      <c r="L73" s="21" t="s">
        <v>332</v>
      </c>
      <c r="M73" s="19"/>
    </row>
    <row r="74" spans="1:13" ht="28.2" thickBot="1">
      <c r="A74" s="31" t="s">
        <v>422</v>
      </c>
      <c r="B74" s="31" t="s">
        <v>435</v>
      </c>
      <c r="C74" s="31"/>
      <c r="D74" s="31"/>
      <c r="E74" s="19" t="s">
        <v>621</v>
      </c>
      <c r="F74" s="19" t="s">
        <v>622</v>
      </c>
      <c r="G74" s="19" t="str">
        <f t="shared" si="2"/>
        <v>A dcterms:hasPart B</v>
      </c>
      <c r="H74" s="19" t="str">
        <f t="shared" si="3"/>
        <v>A dcterms:isPartOf B</v>
      </c>
      <c r="I74" s="19" t="s">
        <v>534</v>
      </c>
      <c r="J74" s="19" t="s">
        <v>304</v>
      </c>
      <c r="K74" s="19" t="s">
        <v>299</v>
      </c>
      <c r="L74" s="21" t="s">
        <v>535</v>
      </c>
      <c r="M74" s="19"/>
    </row>
    <row r="75" spans="1:13" ht="45" customHeight="1" thickBot="1">
      <c r="A75" s="31" t="s">
        <v>422</v>
      </c>
      <c r="B75" s="31" t="s">
        <v>435</v>
      </c>
      <c r="C75" s="31"/>
      <c r="D75" s="31"/>
      <c r="E75" s="23" t="s">
        <v>621</v>
      </c>
      <c r="F75" s="23" t="s">
        <v>622</v>
      </c>
      <c r="G75" s="19" t="str">
        <f t="shared" si="2"/>
        <v>A dcterms:hasPart B</v>
      </c>
      <c r="H75" s="19" t="str">
        <f t="shared" si="3"/>
        <v>A dcterms:isPartOf B</v>
      </c>
      <c r="I75" s="23" t="s">
        <v>536</v>
      </c>
      <c r="J75" s="92" t="s">
        <v>293</v>
      </c>
      <c r="K75" s="92" t="s">
        <v>293</v>
      </c>
      <c r="L75" s="25" t="s">
        <v>537</v>
      </c>
      <c r="M75" s="92" t="s">
        <v>333</v>
      </c>
    </row>
    <row r="76" spans="1:13" ht="18" thickBot="1">
      <c r="A76" s="31" t="s">
        <v>422</v>
      </c>
      <c r="B76" s="31" t="s">
        <v>435</v>
      </c>
      <c r="C76" s="31"/>
      <c r="D76" s="31"/>
      <c r="E76" s="38" t="s">
        <v>621</v>
      </c>
      <c r="F76" s="38" t="s">
        <v>622</v>
      </c>
      <c r="G76" s="19" t="str">
        <f t="shared" si="2"/>
        <v>A dcterms:hasPart B</v>
      </c>
      <c r="H76" s="19" t="str">
        <f t="shared" si="3"/>
        <v>A dcterms:isPartOf B</v>
      </c>
      <c r="I76" s="24"/>
      <c r="J76" s="93"/>
      <c r="K76" s="93"/>
      <c r="L76" s="26" t="s">
        <v>538</v>
      </c>
      <c r="M76" s="93"/>
    </row>
    <row r="77" spans="1:13" ht="28.2" thickBot="1">
      <c r="A77" s="31" t="s">
        <v>422</v>
      </c>
      <c r="B77" s="31" t="s">
        <v>435</v>
      </c>
      <c r="C77" s="31"/>
      <c r="D77" s="31"/>
      <c r="E77" s="19" t="s">
        <v>621</v>
      </c>
      <c r="F77" s="19" t="s">
        <v>622</v>
      </c>
      <c r="G77" s="19" t="str">
        <f t="shared" si="2"/>
        <v>A dcterms:hasPart B</v>
      </c>
      <c r="H77" s="19" t="str">
        <f t="shared" si="3"/>
        <v>A dcterms:isPartOf B</v>
      </c>
      <c r="I77" s="19" t="s">
        <v>536</v>
      </c>
      <c r="J77" s="19" t="s">
        <v>295</v>
      </c>
      <c r="K77" s="19" t="s">
        <v>295</v>
      </c>
      <c r="L77" s="19"/>
      <c r="M77" s="19"/>
    </row>
    <row r="78" spans="1:13" ht="59.25" customHeight="1" thickBot="1">
      <c r="A78" s="31" t="s">
        <v>422</v>
      </c>
      <c r="B78" s="31" t="s">
        <v>435</v>
      </c>
      <c r="C78" s="31"/>
      <c r="D78" s="31"/>
      <c r="E78" s="23" t="s">
        <v>621</v>
      </c>
      <c r="F78" s="23" t="s">
        <v>622</v>
      </c>
      <c r="G78" s="19" t="str">
        <f t="shared" si="2"/>
        <v>A dcterms:hasPart B</v>
      </c>
      <c r="H78" s="19" t="str">
        <f t="shared" si="3"/>
        <v>A dcterms:isPartOf B</v>
      </c>
      <c r="I78" s="23" t="s">
        <v>534</v>
      </c>
      <c r="J78" s="92" t="s">
        <v>307</v>
      </c>
      <c r="K78" s="92" t="s">
        <v>307</v>
      </c>
      <c r="L78" s="25" t="s">
        <v>334</v>
      </c>
      <c r="M78" s="92"/>
    </row>
    <row r="79" spans="1:13" ht="18" thickBot="1">
      <c r="A79" s="31" t="s">
        <v>420</v>
      </c>
      <c r="B79" s="31" t="s">
        <v>436</v>
      </c>
      <c r="C79" s="31"/>
      <c r="D79" s="31"/>
      <c r="E79" s="23" t="s">
        <v>621</v>
      </c>
      <c r="F79" s="23" t="s">
        <v>622</v>
      </c>
      <c r="G79" s="19" t="str">
        <f t="shared" si="2"/>
        <v>A dcterms:hasPart B</v>
      </c>
      <c r="H79" s="19" t="str">
        <f t="shared" si="3"/>
        <v>A dcterms:isPartOf B</v>
      </c>
      <c r="I79" s="24"/>
      <c r="J79" s="93"/>
      <c r="K79" s="93"/>
      <c r="L79" s="28" t="s">
        <v>335</v>
      </c>
      <c r="M79" s="93"/>
    </row>
    <row r="80" spans="1:13" ht="18" thickBot="1">
      <c r="A80" s="31" t="s">
        <v>423</v>
      </c>
      <c r="B80" s="31"/>
      <c r="C80" s="31"/>
      <c r="D80" s="31"/>
      <c r="E80" s="19" t="s">
        <v>623</v>
      </c>
      <c r="F80" s="38" t="s">
        <v>622</v>
      </c>
      <c r="G80" s="19" t="str">
        <f t="shared" si="2"/>
        <v>A dcterms:type B</v>
      </c>
      <c r="H80" s="19" t="str">
        <f t="shared" si="3"/>
        <v>A dcterms:isPartOf B</v>
      </c>
      <c r="I80" s="19" t="s">
        <v>539</v>
      </c>
      <c r="J80" s="19" t="s">
        <v>299</v>
      </c>
      <c r="K80" s="19" t="s">
        <v>307</v>
      </c>
      <c r="L80" s="21" t="s">
        <v>540</v>
      </c>
      <c r="M80" s="19"/>
    </row>
    <row r="81" spans="1:13" ht="18" thickBot="1">
      <c r="A81" s="31" t="s">
        <v>424</v>
      </c>
      <c r="B81" s="31"/>
      <c r="C81" s="31"/>
      <c r="D81" s="31"/>
      <c r="E81" s="19" t="s">
        <v>623</v>
      </c>
      <c r="F81" s="38" t="s">
        <v>622</v>
      </c>
      <c r="G81" s="19" t="str">
        <f t="shared" si="2"/>
        <v>A dcterms:type B</v>
      </c>
      <c r="H81" s="19" t="str">
        <f t="shared" si="3"/>
        <v>A dcterms:isPartOf B</v>
      </c>
      <c r="I81" s="19" t="s">
        <v>539</v>
      </c>
      <c r="J81" s="19" t="s">
        <v>298</v>
      </c>
      <c r="K81" s="19" t="s">
        <v>307</v>
      </c>
      <c r="L81" s="19"/>
      <c r="M81" s="19"/>
    </row>
    <row r="82" spans="1:13" ht="30.75" customHeight="1" thickBot="1">
      <c r="A82" s="31" t="s">
        <v>425</v>
      </c>
      <c r="B82" s="31" t="s">
        <v>437</v>
      </c>
      <c r="C82" s="31"/>
      <c r="D82" s="31"/>
      <c r="E82" s="23" t="s">
        <v>624</v>
      </c>
      <c r="F82" s="23" t="s">
        <v>625</v>
      </c>
      <c r="G82" s="19" t="str">
        <f t="shared" si="2"/>
        <v>A ekc:hasWife B</v>
      </c>
      <c r="H82" s="19" t="str">
        <f t="shared" si="3"/>
        <v>A ekc:hasHusband B</v>
      </c>
      <c r="I82" s="23" t="s">
        <v>541</v>
      </c>
      <c r="J82" s="92" t="s">
        <v>294</v>
      </c>
      <c r="K82" s="92" t="s">
        <v>294</v>
      </c>
      <c r="L82" s="27" t="s">
        <v>336</v>
      </c>
      <c r="M82" s="92" t="s">
        <v>337</v>
      </c>
    </row>
    <row r="83" spans="1:13" ht="18" thickBot="1">
      <c r="A83" s="31" t="s">
        <v>426</v>
      </c>
      <c r="B83" s="31" t="s">
        <v>438</v>
      </c>
      <c r="C83" s="31"/>
      <c r="D83" s="31"/>
      <c r="E83" s="23" t="s">
        <v>624</v>
      </c>
      <c r="F83" s="23" t="s">
        <v>625</v>
      </c>
      <c r="G83" s="19" t="str">
        <f t="shared" si="2"/>
        <v>A ekc:hasWife B</v>
      </c>
      <c r="H83" s="19" t="str">
        <f t="shared" si="3"/>
        <v>A ekc:hasHusband B</v>
      </c>
      <c r="I83" s="24"/>
      <c r="J83" s="93"/>
      <c r="K83" s="93"/>
      <c r="L83" s="26" t="s">
        <v>542</v>
      </c>
      <c r="M83" s="93"/>
    </row>
    <row r="84" spans="1:13" ht="28.2" thickBot="1">
      <c r="A84" s="19"/>
      <c r="B84" s="31"/>
      <c r="C84" s="31" t="s">
        <v>664</v>
      </c>
      <c r="D84" s="31" t="s">
        <v>665</v>
      </c>
      <c r="E84" s="19" t="s">
        <v>626</v>
      </c>
      <c r="F84" s="19" t="s">
        <v>627</v>
      </c>
      <c r="G84" s="19" t="str">
        <f t="shared" si="2"/>
        <v>A ekc:hasSon B</v>
      </c>
      <c r="H84" s="19" t="str">
        <f t="shared" si="3"/>
        <v>A ekc:hasFather B</v>
      </c>
      <c r="I84" s="19" t="s">
        <v>543</v>
      </c>
      <c r="J84" s="19" t="s">
        <v>294</v>
      </c>
      <c r="K84" s="19" t="s">
        <v>294</v>
      </c>
      <c r="L84" s="21" t="s">
        <v>338</v>
      </c>
      <c r="M84" s="19" t="s">
        <v>300</v>
      </c>
    </row>
    <row r="85" spans="1:13" ht="28.2" thickBot="1">
      <c r="A85" s="19"/>
      <c r="B85" s="31"/>
      <c r="C85" s="31" t="s">
        <v>666</v>
      </c>
      <c r="D85" s="31" t="s">
        <v>667</v>
      </c>
      <c r="E85" s="19" t="s">
        <v>626</v>
      </c>
      <c r="F85" s="19" t="s">
        <v>628</v>
      </c>
      <c r="G85" s="19" t="str">
        <f t="shared" si="2"/>
        <v>A ekc:hasSon B</v>
      </c>
      <c r="H85" s="19" t="str">
        <f t="shared" si="3"/>
        <v>A ekc:hasMother B</v>
      </c>
      <c r="I85" s="19" t="s">
        <v>544</v>
      </c>
      <c r="J85" s="19" t="s">
        <v>294</v>
      </c>
      <c r="K85" s="19" t="s">
        <v>294</v>
      </c>
      <c r="L85" s="21" t="s">
        <v>545</v>
      </c>
      <c r="M85" s="19"/>
    </row>
    <row r="86" spans="1:13" ht="28.2" thickBot="1">
      <c r="A86" s="19"/>
      <c r="B86" s="31"/>
      <c r="C86" s="31" t="s">
        <v>668</v>
      </c>
      <c r="D86" s="31" t="s">
        <v>669</v>
      </c>
      <c r="E86" s="19" t="s">
        <v>629</v>
      </c>
      <c r="F86" s="19" t="s">
        <v>627</v>
      </c>
      <c r="G86" s="19" t="str">
        <f t="shared" si="2"/>
        <v>A ekc:hasDaughter B</v>
      </c>
      <c r="H86" s="19" t="str">
        <f t="shared" si="3"/>
        <v>A ekc:hasFather B</v>
      </c>
      <c r="I86" s="19" t="s">
        <v>546</v>
      </c>
      <c r="J86" s="19" t="s">
        <v>294</v>
      </c>
      <c r="K86" s="19" t="s">
        <v>294</v>
      </c>
      <c r="L86" s="21" t="s">
        <v>339</v>
      </c>
      <c r="M86" s="19" t="s">
        <v>300</v>
      </c>
    </row>
    <row r="87" spans="1:13" ht="28.2" thickBot="1">
      <c r="A87" s="19"/>
      <c r="B87" s="31"/>
      <c r="C87" s="31" t="s">
        <v>670</v>
      </c>
      <c r="D87" s="31" t="s">
        <v>669</v>
      </c>
      <c r="E87" s="19" t="s">
        <v>629</v>
      </c>
      <c r="F87" s="19" t="s">
        <v>628</v>
      </c>
      <c r="G87" s="19" t="str">
        <f t="shared" si="2"/>
        <v>A ekc:hasDaughter B</v>
      </c>
      <c r="H87" s="19" t="str">
        <f t="shared" si="3"/>
        <v>A ekc:hasMother B</v>
      </c>
      <c r="I87" s="19" t="s">
        <v>547</v>
      </c>
      <c r="J87" s="19" t="s">
        <v>294</v>
      </c>
      <c r="K87" s="19" t="s">
        <v>294</v>
      </c>
      <c r="L87" s="19"/>
      <c r="M87" s="19"/>
    </row>
    <row r="88" spans="1:13" ht="30" customHeight="1" thickBot="1">
      <c r="A88" s="19"/>
      <c r="B88" s="31"/>
      <c r="C88" s="31" t="s">
        <v>439</v>
      </c>
      <c r="D88" s="31"/>
      <c r="E88" s="23" t="s">
        <v>630</v>
      </c>
      <c r="F88" s="23"/>
      <c r="G88" s="19" t="str">
        <f t="shared" si="2"/>
        <v>A ekc:hasdoptedHeir B</v>
      </c>
      <c r="H88" s="19" t="str">
        <f t="shared" si="3"/>
        <v>AB</v>
      </c>
      <c r="I88" s="23" t="s">
        <v>548</v>
      </c>
      <c r="J88" s="92" t="s">
        <v>294</v>
      </c>
      <c r="K88" s="92" t="s">
        <v>294</v>
      </c>
      <c r="L88" s="27" t="s">
        <v>340</v>
      </c>
      <c r="M88" s="92" t="s">
        <v>342</v>
      </c>
    </row>
    <row r="89" spans="1:13" ht="18" thickBot="1">
      <c r="A89" s="19"/>
      <c r="B89" s="31"/>
      <c r="C89" s="31" t="s">
        <v>440</v>
      </c>
      <c r="D89" s="31"/>
      <c r="E89" s="23" t="s">
        <v>630</v>
      </c>
      <c r="F89" s="23"/>
      <c r="G89" s="19" t="str">
        <f t="shared" si="2"/>
        <v>A ekc:hasdoptedHeir B</v>
      </c>
      <c r="H89" s="19" t="str">
        <f t="shared" si="3"/>
        <v>AB</v>
      </c>
      <c r="I89" s="24"/>
      <c r="J89" s="93"/>
      <c r="K89" s="93"/>
      <c r="L89" s="28" t="s">
        <v>341</v>
      </c>
      <c r="M89" s="93"/>
    </row>
    <row r="90" spans="1:13" ht="18" thickBot="1">
      <c r="A90" s="19"/>
      <c r="B90" s="31"/>
      <c r="C90" s="31" t="s">
        <v>672</v>
      </c>
      <c r="D90" s="31"/>
      <c r="E90" s="23" t="s">
        <v>671</v>
      </c>
      <c r="F90" s="23"/>
      <c r="G90" s="19" t="str">
        <f t="shared" si="2"/>
        <v>A ekc:hasBrother B</v>
      </c>
      <c r="H90" s="19" t="str">
        <f t="shared" si="3"/>
        <v>AB</v>
      </c>
      <c r="I90" s="23" t="s">
        <v>549</v>
      </c>
      <c r="J90" s="92" t="s">
        <v>294</v>
      </c>
      <c r="K90" s="92" t="s">
        <v>294</v>
      </c>
      <c r="L90" s="25" t="s">
        <v>550</v>
      </c>
      <c r="M90" s="92" t="s">
        <v>345</v>
      </c>
    </row>
    <row r="91" spans="1:13" ht="18" thickBot="1">
      <c r="A91" s="19"/>
      <c r="B91" s="31"/>
      <c r="C91" s="31" t="s">
        <v>672</v>
      </c>
      <c r="D91" s="31"/>
      <c r="E91" s="38" t="s">
        <v>671</v>
      </c>
      <c r="F91" s="23"/>
      <c r="G91" s="19" t="str">
        <f t="shared" si="2"/>
        <v>A ekc:hasBrother B</v>
      </c>
      <c r="H91" s="19" t="str">
        <f t="shared" si="3"/>
        <v>AB</v>
      </c>
      <c r="I91" s="33"/>
      <c r="J91" s="96"/>
      <c r="K91" s="96"/>
      <c r="L91" s="29" t="s">
        <v>343</v>
      </c>
      <c r="M91" s="96"/>
    </row>
    <row r="92" spans="1:13" ht="18" thickBot="1">
      <c r="A92" s="19"/>
      <c r="B92" s="31"/>
      <c r="C92" s="31" t="s">
        <v>672</v>
      </c>
      <c r="D92" s="31"/>
      <c r="E92" s="38" t="s">
        <v>671</v>
      </c>
      <c r="F92" s="23"/>
      <c r="G92" s="19" t="str">
        <f t="shared" si="2"/>
        <v>A ekc:hasBrother B</v>
      </c>
      <c r="H92" s="19" t="str">
        <f t="shared" si="3"/>
        <v>AB</v>
      </c>
      <c r="I92" s="24"/>
      <c r="J92" s="93"/>
      <c r="K92" s="93"/>
      <c r="L92" s="26" t="s">
        <v>344</v>
      </c>
      <c r="M92" s="93"/>
    </row>
    <row r="93" spans="1:13" ht="18" thickBot="1">
      <c r="A93" s="19"/>
      <c r="B93" s="31"/>
      <c r="C93" s="31" t="s">
        <v>673</v>
      </c>
      <c r="D93" s="31"/>
      <c r="E93" s="19" t="s">
        <v>631</v>
      </c>
      <c r="F93" s="19"/>
      <c r="G93" s="19" t="str">
        <f t="shared" si="2"/>
        <v>A ekc:hasSister B</v>
      </c>
      <c r="H93" s="19" t="str">
        <f t="shared" si="3"/>
        <v>AB</v>
      </c>
      <c r="I93" s="19" t="s">
        <v>551</v>
      </c>
      <c r="J93" s="19" t="s">
        <v>294</v>
      </c>
      <c r="K93" s="19" t="s">
        <v>294</v>
      </c>
      <c r="L93" s="19"/>
      <c r="M93" s="19"/>
    </row>
    <row r="94" spans="1:13" ht="28.2" thickBot="1">
      <c r="A94" s="31" t="s">
        <v>441</v>
      </c>
      <c r="B94" s="31" t="s">
        <v>442</v>
      </c>
      <c r="C94" s="31"/>
      <c r="D94" s="31"/>
      <c r="E94" s="19" t="s">
        <v>632</v>
      </c>
      <c r="F94" s="19" t="s">
        <v>633</v>
      </c>
      <c r="G94" s="19" t="str">
        <f t="shared" si="2"/>
        <v>A ekc:hasDescendant B</v>
      </c>
      <c r="H94" s="19" t="str">
        <f t="shared" si="3"/>
        <v>A ekc:hasncestor B</v>
      </c>
      <c r="I94" s="19" t="s">
        <v>552</v>
      </c>
      <c r="J94" s="19" t="s">
        <v>294</v>
      </c>
      <c r="K94" s="19" t="s">
        <v>294</v>
      </c>
      <c r="L94" s="21" t="s">
        <v>346</v>
      </c>
      <c r="M94" s="19" t="s">
        <v>300</v>
      </c>
    </row>
    <row r="95" spans="1:13" ht="59.25" customHeight="1" thickBot="1">
      <c r="A95" s="31" t="s">
        <v>443</v>
      </c>
      <c r="B95" s="31" t="s">
        <v>444</v>
      </c>
      <c r="C95" s="31"/>
      <c r="D95" s="31"/>
      <c r="E95" s="23" t="s">
        <v>634</v>
      </c>
      <c r="F95" s="23" t="s">
        <v>635</v>
      </c>
      <c r="G95" s="19" t="str">
        <f t="shared" si="2"/>
        <v>A ekc:hasDisciple B</v>
      </c>
      <c r="H95" s="19" t="str">
        <f t="shared" si="3"/>
        <v>A ekc:hasMaster B</v>
      </c>
      <c r="I95" s="23" t="s">
        <v>553</v>
      </c>
      <c r="J95" s="92" t="s">
        <v>294</v>
      </c>
      <c r="K95" s="92" t="s">
        <v>294</v>
      </c>
      <c r="L95" s="25" t="s">
        <v>347</v>
      </c>
      <c r="M95" s="92" t="s">
        <v>348</v>
      </c>
    </row>
    <row r="96" spans="1:13" ht="18" thickBot="1">
      <c r="A96" s="31" t="s">
        <v>445</v>
      </c>
      <c r="B96" s="31" t="s">
        <v>444</v>
      </c>
      <c r="C96" s="31"/>
      <c r="D96" s="31"/>
      <c r="E96" s="23" t="s">
        <v>634</v>
      </c>
      <c r="F96" s="23" t="s">
        <v>635</v>
      </c>
      <c r="G96" s="19" t="str">
        <f t="shared" si="2"/>
        <v>A ekc:hasDisciple B</v>
      </c>
      <c r="H96" s="19" t="str">
        <f t="shared" si="3"/>
        <v>A ekc:hasMaster B</v>
      </c>
      <c r="I96" s="24"/>
      <c r="J96" s="93"/>
      <c r="K96" s="93"/>
      <c r="L96" s="26" t="s">
        <v>554</v>
      </c>
      <c r="M96" s="93"/>
    </row>
    <row r="97" spans="1:13" ht="28.2" thickBot="1">
      <c r="A97" s="31" t="s">
        <v>446</v>
      </c>
      <c r="B97" s="31" t="s">
        <v>447</v>
      </c>
      <c r="C97" s="31"/>
      <c r="D97" s="31"/>
      <c r="E97" s="19" t="s">
        <v>636</v>
      </c>
      <c r="F97" s="19" t="s">
        <v>637</v>
      </c>
      <c r="G97" s="19" t="str">
        <f t="shared" si="2"/>
        <v>A ekc:hasOwner B</v>
      </c>
      <c r="H97" s="19" t="str">
        <f t="shared" si="3"/>
        <v>A ekc:isOwnerOf B</v>
      </c>
      <c r="I97" s="19" t="s">
        <v>555</v>
      </c>
      <c r="J97" s="19" t="s">
        <v>294</v>
      </c>
      <c r="K97" s="19" t="s">
        <v>294</v>
      </c>
      <c r="L97" s="22" t="s">
        <v>349</v>
      </c>
      <c r="M97" s="19" t="s">
        <v>300</v>
      </c>
    </row>
    <row r="98" spans="1:13" ht="29.4" thickBot="1">
      <c r="A98" s="31" t="s">
        <v>880</v>
      </c>
      <c r="B98" s="31"/>
      <c r="C98" s="31"/>
      <c r="D98" s="31"/>
      <c r="E98" s="19" t="s">
        <v>882</v>
      </c>
      <c r="F98" s="19"/>
      <c r="G98" s="19" t="str">
        <f t="shared" si="2"/>
        <v>A foaf:member B</v>
      </c>
      <c r="H98" s="19" t="str">
        <f t="shared" si="2"/>
        <v>AB</v>
      </c>
      <c r="I98" s="19" t="s">
        <v>556</v>
      </c>
      <c r="J98" s="19" t="s">
        <v>297</v>
      </c>
      <c r="K98" s="19" t="s">
        <v>294</v>
      </c>
      <c r="L98" s="21" t="s">
        <v>350</v>
      </c>
      <c r="M98" s="19" t="s">
        <v>300</v>
      </c>
    </row>
    <row r="99" spans="1:13" ht="42" customHeight="1" thickBot="1">
      <c r="A99" s="31" t="s">
        <v>448</v>
      </c>
      <c r="B99" s="31"/>
      <c r="C99" s="31"/>
      <c r="D99" s="31"/>
      <c r="E99" s="23" t="s">
        <v>638</v>
      </c>
      <c r="F99" s="23"/>
      <c r="G99" s="19" t="str">
        <f t="shared" si="2"/>
        <v>A foaf:knows B</v>
      </c>
      <c r="H99" s="38"/>
      <c r="I99" s="23" t="s">
        <v>557</v>
      </c>
      <c r="J99" s="92" t="s">
        <v>294</v>
      </c>
      <c r="K99" s="92" t="s">
        <v>294</v>
      </c>
      <c r="L99" s="25" t="s">
        <v>351</v>
      </c>
      <c r="M99" s="92" t="s">
        <v>352</v>
      </c>
    </row>
    <row r="100" spans="1:13" ht="18" thickBot="1">
      <c r="A100" s="31" t="s">
        <v>449</v>
      </c>
      <c r="B100" s="31"/>
      <c r="C100" s="31"/>
      <c r="D100" s="31"/>
      <c r="E100" s="23" t="s">
        <v>638</v>
      </c>
      <c r="F100" s="23"/>
      <c r="G100" s="19" t="str">
        <f t="shared" si="2"/>
        <v>A foaf:knows B</v>
      </c>
      <c r="H100" s="38"/>
      <c r="I100" s="24"/>
      <c r="J100" s="93"/>
      <c r="K100" s="93"/>
      <c r="L100" s="26" t="s">
        <v>558</v>
      </c>
      <c r="M100" s="93"/>
    </row>
    <row r="101" spans="1:13" ht="28.2" thickBot="1">
      <c r="A101" s="31" t="s">
        <v>450</v>
      </c>
      <c r="B101" s="31"/>
      <c r="C101" s="31"/>
      <c r="D101" s="31"/>
      <c r="E101" s="19" t="s">
        <v>639</v>
      </c>
      <c r="F101" s="19"/>
      <c r="G101" s="19" t="str">
        <f t="shared" si="2"/>
        <v>A owl:sames B</v>
      </c>
      <c r="H101" s="19"/>
      <c r="I101" s="19" t="s">
        <v>559</v>
      </c>
      <c r="J101" s="19" t="s">
        <v>307</v>
      </c>
      <c r="K101" s="19" t="s">
        <v>307</v>
      </c>
      <c r="L101" s="21" t="s">
        <v>353</v>
      </c>
      <c r="M101" s="19"/>
    </row>
    <row r="102" spans="1:13" ht="28.2" thickBot="1">
      <c r="A102" s="31" t="s">
        <v>451</v>
      </c>
      <c r="B102" s="31"/>
      <c r="C102" s="31"/>
      <c r="D102" s="31"/>
      <c r="E102" s="19" t="s">
        <v>639</v>
      </c>
      <c r="F102" s="19"/>
      <c r="G102" s="19" t="str">
        <f t="shared" si="2"/>
        <v>A owl:sames B</v>
      </c>
      <c r="H102" s="19"/>
      <c r="I102" s="19" t="s">
        <v>559</v>
      </c>
      <c r="J102" s="19" t="s">
        <v>299</v>
      </c>
      <c r="K102" s="19" t="s">
        <v>299</v>
      </c>
      <c r="L102" s="21" t="s">
        <v>354</v>
      </c>
      <c r="M102" s="19" t="s">
        <v>300</v>
      </c>
    </row>
    <row r="103" spans="1:13" ht="28.2" thickBot="1">
      <c r="A103" s="31" t="s">
        <v>451</v>
      </c>
      <c r="B103" s="31"/>
      <c r="C103" s="31"/>
      <c r="D103" s="31"/>
      <c r="E103" s="19" t="s">
        <v>639</v>
      </c>
      <c r="F103" s="19"/>
      <c r="G103" s="19" t="str">
        <f t="shared" si="2"/>
        <v>A owl:sames B</v>
      </c>
      <c r="H103" s="19"/>
      <c r="I103" s="19" t="s">
        <v>559</v>
      </c>
      <c r="J103" s="19" t="s">
        <v>299</v>
      </c>
      <c r="K103" s="19" t="s">
        <v>304</v>
      </c>
      <c r="L103" s="19"/>
      <c r="M103" s="19"/>
    </row>
    <row r="104" spans="1:13" ht="28.2" thickBot="1">
      <c r="A104" s="31" t="s">
        <v>451</v>
      </c>
      <c r="B104" s="31"/>
      <c r="C104" s="31"/>
      <c r="D104" s="31"/>
      <c r="E104" s="19" t="s">
        <v>639</v>
      </c>
      <c r="F104" s="19"/>
      <c r="G104" s="19" t="str">
        <f t="shared" si="2"/>
        <v>A owl:sames B</v>
      </c>
      <c r="H104" s="19"/>
      <c r="I104" s="19" t="s">
        <v>559</v>
      </c>
      <c r="J104" s="19" t="s">
        <v>304</v>
      </c>
      <c r="K104" s="19" t="s">
        <v>304</v>
      </c>
      <c r="L104" s="19"/>
      <c r="M104" s="19"/>
    </row>
    <row r="105" spans="1:13" ht="18" thickBot="1">
      <c r="A105" s="32" t="s">
        <v>560</v>
      </c>
      <c r="B105" s="31"/>
      <c r="C105" s="31"/>
      <c r="D105" s="31"/>
      <c r="E105" s="19" t="s">
        <v>640</v>
      </c>
      <c r="F105" s="19"/>
      <c r="G105" s="19" t="str">
        <f t="shared" si="2"/>
        <v>A ekc:isNamesakeOf B</v>
      </c>
      <c r="H105" s="19"/>
      <c r="I105" s="19" t="s">
        <v>561</v>
      </c>
      <c r="J105" s="19" t="s">
        <v>298</v>
      </c>
      <c r="K105" s="19" t="s">
        <v>294</v>
      </c>
      <c r="L105" s="22" t="s">
        <v>355</v>
      </c>
      <c r="M105" s="19"/>
    </row>
    <row r="106" spans="1:13" ht="18" thickBot="1">
      <c r="A106" s="32" t="s">
        <v>560</v>
      </c>
      <c r="B106" s="31"/>
      <c r="C106" s="31"/>
      <c r="D106" s="31"/>
      <c r="E106" s="19" t="s">
        <v>640</v>
      </c>
      <c r="F106" s="19"/>
      <c r="G106" s="19" t="str">
        <f t="shared" si="2"/>
        <v>A ekc:isNamesakeOf B</v>
      </c>
      <c r="H106" s="19"/>
      <c r="I106" s="19" t="s">
        <v>561</v>
      </c>
      <c r="J106" s="19" t="s">
        <v>304</v>
      </c>
      <c r="K106" s="19" t="s">
        <v>294</v>
      </c>
      <c r="L106" s="22" t="s">
        <v>356</v>
      </c>
      <c r="M106" s="19"/>
    </row>
    <row r="107" spans="1:13" ht="18" thickBot="1">
      <c r="A107" s="32" t="s">
        <v>560</v>
      </c>
      <c r="B107" s="31"/>
      <c r="C107" s="31"/>
      <c r="D107" s="31"/>
      <c r="E107" s="19" t="s">
        <v>640</v>
      </c>
      <c r="F107" s="19"/>
      <c r="G107" s="19" t="str">
        <f t="shared" si="2"/>
        <v>A ekc:isNamesakeOf B</v>
      </c>
      <c r="H107" s="19"/>
      <c r="I107" s="19" t="s">
        <v>561</v>
      </c>
      <c r="J107" s="19" t="s">
        <v>293</v>
      </c>
      <c r="K107" s="19" t="s">
        <v>294</v>
      </c>
      <c r="L107" s="21" t="s">
        <v>562</v>
      </c>
      <c r="M107" s="19" t="s">
        <v>300</v>
      </c>
    </row>
    <row r="108" spans="1:13" ht="18" thickBot="1">
      <c r="A108" s="32" t="s">
        <v>560</v>
      </c>
      <c r="B108" s="31"/>
      <c r="C108" s="31"/>
      <c r="D108" s="31"/>
      <c r="E108" s="19" t="s">
        <v>640</v>
      </c>
      <c r="F108" s="19"/>
      <c r="G108" s="19" t="str">
        <f t="shared" si="2"/>
        <v>A ekc:isNamesakeOf B</v>
      </c>
      <c r="H108" s="19"/>
      <c r="I108" s="19" t="s">
        <v>561</v>
      </c>
      <c r="J108" s="19" t="s">
        <v>295</v>
      </c>
      <c r="K108" s="19" t="s">
        <v>294</v>
      </c>
      <c r="L108" s="19"/>
      <c r="M108" s="19"/>
    </row>
    <row r="109" spans="1:13" ht="18" thickBot="1">
      <c r="A109" s="31" t="s">
        <v>452</v>
      </c>
      <c r="B109" s="31"/>
      <c r="C109" s="31"/>
      <c r="D109" s="31"/>
      <c r="E109" s="23" t="s">
        <v>641</v>
      </c>
      <c r="F109" s="23"/>
      <c r="G109" s="19" t="str">
        <f t="shared" si="2"/>
        <v>A edm:isRelatedTo B</v>
      </c>
      <c r="H109" s="38"/>
      <c r="I109" s="23" t="s">
        <v>563</v>
      </c>
      <c r="J109" s="92" t="s">
        <v>294</v>
      </c>
      <c r="K109" s="92" t="s">
        <v>331</v>
      </c>
      <c r="L109" s="27" t="s">
        <v>564</v>
      </c>
      <c r="M109" s="92"/>
    </row>
    <row r="110" spans="1:13" ht="18" thickBot="1">
      <c r="A110" s="31" t="s">
        <v>452</v>
      </c>
      <c r="B110" s="31"/>
      <c r="C110" s="31"/>
      <c r="D110" s="31"/>
      <c r="E110" s="23" t="s">
        <v>641</v>
      </c>
      <c r="F110" s="23"/>
      <c r="G110" s="19" t="str">
        <f t="shared" si="2"/>
        <v>A edm:isRelatedTo B</v>
      </c>
      <c r="H110" s="38"/>
      <c r="I110" s="23" t="s">
        <v>563</v>
      </c>
      <c r="J110" s="93"/>
      <c r="K110" s="93"/>
      <c r="L110" s="26" t="s">
        <v>565</v>
      </c>
      <c r="M110" s="93"/>
    </row>
    <row r="111" spans="1:13" ht="29.25" customHeight="1" thickBot="1">
      <c r="A111" s="31" t="s">
        <v>453</v>
      </c>
      <c r="B111" s="31"/>
      <c r="C111" s="31"/>
      <c r="D111" s="31"/>
      <c r="E111" s="23" t="s">
        <v>641</v>
      </c>
      <c r="F111" s="23"/>
      <c r="G111" s="19" t="str">
        <f t="shared" si="2"/>
        <v>A edm:isRelatedTo B</v>
      </c>
      <c r="H111" s="38"/>
      <c r="I111" s="23" t="s">
        <v>566</v>
      </c>
      <c r="J111" s="92" t="s">
        <v>294</v>
      </c>
      <c r="K111" s="92" t="s">
        <v>331</v>
      </c>
      <c r="L111" s="27" t="s">
        <v>357</v>
      </c>
      <c r="M111" s="92"/>
    </row>
    <row r="112" spans="1:13" ht="18" thickBot="1">
      <c r="A112" s="31" t="s">
        <v>453</v>
      </c>
      <c r="B112" s="31"/>
      <c r="C112" s="31"/>
      <c r="D112" s="31"/>
      <c r="E112" s="23" t="s">
        <v>641</v>
      </c>
      <c r="F112" s="23"/>
      <c r="G112" s="19" t="str">
        <f t="shared" si="2"/>
        <v>A edm:isRelatedTo B</v>
      </c>
      <c r="H112" s="38"/>
      <c r="I112" s="23" t="s">
        <v>566</v>
      </c>
      <c r="J112" s="93"/>
      <c r="K112" s="93"/>
      <c r="L112" s="26" t="s">
        <v>567</v>
      </c>
      <c r="M112" s="93"/>
    </row>
    <row r="113" spans="1:13" ht="18" thickBot="1">
      <c r="A113" s="31" t="s">
        <v>454</v>
      </c>
      <c r="B113" s="31"/>
      <c r="C113" s="31"/>
      <c r="D113" s="31"/>
      <c r="E113" s="23" t="s">
        <v>641</v>
      </c>
      <c r="F113" s="23"/>
      <c r="G113" s="19" t="str">
        <f t="shared" si="2"/>
        <v>A edm:isRelatedTo B</v>
      </c>
      <c r="H113" s="38"/>
      <c r="I113" s="23" t="s">
        <v>568</v>
      </c>
      <c r="J113" s="92" t="s">
        <v>294</v>
      </c>
      <c r="K113" s="92" t="s">
        <v>331</v>
      </c>
      <c r="L113" s="27" t="s">
        <v>569</v>
      </c>
      <c r="M113" s="92"/>
    </row>
    <row r="114" spans="1:13" ht="18" thickBot="1">
      <c r="A114" s="31" t="s">
        <v>454</v>
      </c>
      <c r="B114" s="31"/>
      <c r="C114" s="31"/>
      <c r="D114" s="31"/>
      <c r="E114" s="23" t="s">
        <v>641</v>
      </c>
      <c r="F114" s="23"/>
      <c r="G114" s="19" t="str">
        <f t="shared" si="2"/>
        <v>A edm:isRelatedTo B</v>
      </c>
      <c r="H114" s="38"/>
      <c r="I114" s="23" t="s">
        <v>568</v>
      </c>
      <c r="J114" s="93"/>
      <c r="K114" s="93"/>
      <c r="L114" s="26" t="s">
        <v>570</v>
      </c>
      <c r="M114" s="93"/>
    </row>
    <row r="115" spans="1:13" ht="18" thickBot="1">
      <c r="A115" s="31" t="s">
        <v>454</v>
      </c>
      <c r="B115" s="31"/>
      <c r="C115" s="31"/>
      <c r="D115" s="31"/>
      <c r="E115" s="19" t="s">
        <v>641</v>
      </c>
      <c r="F115" s="19"/>
      <c r="G115" s="19" t="str">
        <f t="shared" si="2"/>
        <v>A edm:isRelatedTo B</v>
      </c>
      <c r="H115" s="19"/>
      <c r="I115" s="19" t="s">
        <v>568</v>
      </c>
      <c r="J115" s="19" t="s">
        <v>297</v>
      </c>
      <c r="K115" s="19" t="s">
        <v>331</v>
      </c>
      <c r="L115" s="19"/>
      <c r="M115" s="19"/>
    </row>
    <row r="116" spans="1:13" ht="18" thickBot="1">
      <c r="A116" s="31" t="s">
        <v>455</v>
      </c>
      <c r="B116" s="31"/>
      <c r="C116" s="31"/>
      <c r="D116" s="31"/>
      <c r="E116" s="19" t="s">
        <v>641</v>
      </c>
      <c r="F116" s="19"/>
      <c r="G116" s="19" t="str">
        <f t="shared" si="2"/>
        <v>A edm:isRelatedTo B</v>
      </c>
      <c r="H116" s="19"/>
      <c r="I116" s="19" t="s">
        <v>571</v>
      </c>
      <c r="J116" s="19" t="s">
        <v>297</v>
      </c>
      <c r="K116" s="19" t="s">
        <v>331</v>
      </c>
      <c r="L116" s="21" t="s">
        <v>572</v>
      </c>
      <c r="M116" s="19"/>
    </row>
    <row r="117" spans="1:13" ht="18" thickBot="1">
      <c r="A117" s="31" t="s">
        <v>456</v>
      </c>
      <c r="B117" s="31"/>
      <c r="C117" s="31"/>
      <c r="D117" s="31"/>
      <c r="E117" s="19" t="s">
        <v>642</v>
      </c>
      <c r="F117" s="19"/>
      <c r="G117" s="19" t="str">
        <f t="shared" si="2"/>
        <v>A ekc:translator B</v>
      </c>
      <c r="H117" s="19"/>
      <c r="I117" s="19" t="s">
        <v>573</v>
      </c>
      <c r="J117" s="19" t="s">
        <v>304</v>
      </c>
      <c r="K117" s="19" t="s">
        <v>294</v>
      </c>
      <c r="L117" s="19"/>
      <c r="M117" s="19"/>
    </row>
    <row r="118" spans="1:13" ht="18" thickBot="1">
      <c r="A118" s="31" t="s">
        <v>457</v>
      </c>
      <c r="B118" s="31"/>
      <c r="C118" s="31"/>
      <c r="D118" s="31"/>
      <c r="E118" s="19" t="s">
        <v>642</v>
      </c>
      <c r="F118" s="19"/>
      <c r="G118" s="19" t="str">
        <f t="shared" si="2"/>
        <v>A ekc:translator B</v>
      </c>
      <c r="H118" s="19"/>
      <c r="I118" s="19" t="s">
        <v>574</v>
      </c>
      <c r="J118" s="19" t="s">
        <v>304</v>
      </c>
      <c r="K118" s="19" t="s">
        <v>294</v>
      </c>
      <c r="L118" s="21" t="s">
        <v>358</v>
      </c>
      <c r="M118" s="19"/>
    </row>
    <row r="119" spans="1:13" ht="18" thickBot="1">
      <c r="A119" s="31" t="s">
        <v>458</v>
      </c>
      <c r="B119" s="31"/>
      <c r="C119" s="31"/>
      <c r="D119" s="31"/>
      <c r="E119" s="23" t="s">
        <v>642</v>
      </c>
      <c r="F119" s="23"/>
      <c r="G119" s="19" t="str">
        <f t="shared" si="2"/>
        <v>A ekc:translator B</v>
      </c>
      <c r="H119" s="38"/>
      <c r="I119" s="23" t="s">
        <v>575</v>
      </c>
      <c r="J119" s="92" t="s">
        <v>299</v>
      </c>
      <c r="K119" s="92" t="s">
        <v>294</v>
      </c>
      <c r="L119" s="25" t="s">
        <v>359</v>
      </c>
      <c r="M119" s="92" t="s">
        <v>360</v>
      </c>
    </row>
    <row r="120" spans="1:13" ht="18" thickBot="1">
      <c r="A120" s="31" t="s">
        <v>459</v>
      </c>
      <c r="B120" s="31"/>
      <c r="C120" s="31"/>
      <c r="D120" s="31"/>
      <c r="E120" s="23" t="s">
        <v>642</v>
      </c>
      <c r="F120" s="23"/>
      <c r="G120" s="19" t="str">
        <f t="shared" si="2"/>
        <v>A ekc:translator B</v>
      </c>
      <c r="H120" s="38"/>
      <c r="I120" s="23" t="s">
        <v>575</v>
      </c>
      <c r="J120" s="93"/>
      <c r="K120" s="93"/>
      <c r="L120" s="26" t="s">
        <v>576</v>
      </c>
      <c r="M120" s="93"/>
    </row>
    <row r="121" spans="1:13" ht="18" thickBot="1">
      <c r="A121" s="31" t="s">
        <v>459</v>
      </c>
      <c r="B121" s="31"/>
      <c r="C121" s="31"/>
      <c r="D121" s="31"/>
      <c r="E121" s="19" t="s">
        <v>642</v>
      </c>
      <c r="F121" s="19"/>
      <c r="G121" s="19" t="str">
        <f t="shared" si="2"/>
        <v>A ekc:translator B</v>
      </c>
      <c r="H121" s="19"/>
      <c r="I121" s="19" t="s">
        <v>575</v>
      </c>
      <c r="J121" s="19" t="s">
        <v>304</v>
      </c>
      <c r="K121" s="19" t="s">
        <v>294</v>
      </c>
      <c r="L121" s="19"/>
      <c r="M121" s="19"/>
    </row>
    <row r="122" spans="1:13" ht="18" thickBot="1">
      <c r="A122" s="31" t="s">
        <v>460</v>
      </c>
      <c r="B122" s="31"/>
      <c r="C122" s="31"/>
      <c r="D122" s="31"/>
      <c r="E122" s="19" t="s">
        <v>643</v>
      </c>
      <c r="F122" s="19"/>
      <c r="G122" s="19" t="str">
        <f t="shared" si="2"/>
        <v>A ekc:annotator B</v>
      </c>
      <c r="H122" s="19"/>
      <c r="I122" s="19" t="s">
        <v>577</v>
      </c>
      <c r="J122" s="19" t="s">
        <v>304</v>
      </c>
      <c r="K122" s="19" t="s">
        <v>294</v>
      </c>
      <c r="L122" s="21" t="s">
        <v>361</v>
      </c>
      <c r="M122" s="19" t="s">
        <v>300</v>
      </c>
    </row>
    <row r="123" spans="1:13" ht="18" thickBot="1">
      <c r="A123" s="31" t="s">
        <v>461</v>
      </c>
      <c r="B123" s="31"/>
      <c r="C123" s="31"/>
      <c r="D123" s="31"/>
      <c r="E123" s="19" t="s">
        <v>644</v>
      </c>
      <c r="F123" s="19"/>
      <c r="G123" s="19" t="str">
        <f t="shared" si="2"/>
        <v>A edm:isDerivativeOf B</v>
      </c>
      <c r="H123" s="19"/>
      <c r="I123" s="19" t="s">
        <v>578</v>
      </c>
      <c r="J123" s="19" t="s">
        <v>304</v>
      </c>
      <c r="K123" s="19" t="s">
        <v>304</v>
      </c>
      <c r="L123" s="19"/>
      <c r="M123" s="19"/>
    </row>
    <row r="124" spans="1:13" ht="18" thickBot="1">
      <c r="A124" s="31" t="s">
        <v>462</v>
      </c>
      <c r="B124" s="31"/>
      <c r="C124" s="31"/>
      <c r="D124" s="31"/>
      <c r="E124" s="19" t="s">
        <v>644</v>
      </c>
      <c r="F124" s="19"/>
      <c r="G124" s="19" t="str">
        <f t="shared" si="2"/>
        <v>A edm:isDerivativeOf B</v>
      </c>
      <c r="H124" s="19"/>
      <c r="I124" s="19" t="s">
        <v>579</v>
      </c>
      <c r="J124" s="19" t="s">
        <v>304</v>
      </c>
      <c r="K124" s="19" t="s">
        <v>304</v>
      </c>
      <c r="L124" s="19"/>
      <c r="M124" s="19"/>
    </row>
    <row r="125" spans="1:13" ht="18" thickBot="1">
      <c r="A125" s="31" t="s">
        <v>463</v>
      </c>
      <c r="B125" s="31"/>
      <c r="C125" s="31"/>
      <c r="D125" s="31"/>
      <c r="E125" s="19" t="s">
        <v>644</v>
      </c>
      <c r="F125" s="19"/>
      <c r="G125" s="19" t="str">
        <f t="shared" si="2"/>
        <v>A edm:isDerivativeOf B</v>
      </c>
      <c r="H125" s="19"/>
      <c r="I125" s="19" t="s">
        <v>580</v>
      </c>
      <c r="J125" s="19" t="s">
        <v>304</v>
      </c>
      <c r="K125" s="19" t="s">
        <v>304</v>
      </c>
      <c r="L125" s="21" t="s">
        <v>581</v>
      </c>
      <c r="M125" s="19" t="s">
        <v>300</v>
      </c>
    </row>
    <row r="126" spans="1:13" ht="18" thickBot="1">
      <c r="A126" s="31" t="s">
        <v>464</v>
      </c>
      <c r="B126" s="31"/>
      <c r="C126" s="31"/>
      <c r="D126" s="31"/>
      <c r="E126" s="19" t="s">
        <v>644</v>
      </c>
      <c r="F126" s="19"/>
      <c r="G126" s="19" t="str">
        <f t="shared" si="2"/>
        <v>A edm:isDerivativeOf B</v>
      </c>
      <c r="H126" s="19"/>
      <c r="I126" s="19" t="s">
        <v>582</v>
      </c>
      <c r="J126" s="19" t="s">
        <v>304</v>
      </c>
      <c r="K126" s="19" t="s">
        <v>304</v>
      </c>
      <c r="L126" s="19"/>
      <c r="M126" s="19"/>
    </row>
    <row r="127" spans="1:13" ht="28.2" thickBot="1">
      <c r="A127" s="31" t="s">
        <v>465</v>
      </c>
      <c r="B127" s="31" t="s">
        <v>466</v>
      </c>
      <c r="C127" s="31"/>
      <c r="D127" s="31"/>
      <c r="E127" s="19" t="s">
        <v>641</v>
      </c>
      <c r="F127" s="19"/>
      <c r="G127" s="19" t="str">
        <f t="shared" si="2"/>
        <v>A edm:isRelatedTo B</v>
      </c>
      <c r="H127" s="19"/>
      <c r="I127" s="19" t="s">
        <v>583</v>
      </c>
      <c r="J127" s="19" t="s">
        <v>294</v>
      </c>
      <c r="K127" s="19" t="s">
        <v>295</v>
      </c>
      <c r="L127" s="21" t="s">
        <v>362</v>
      </c>
      <c r="M127" s="19"/>
    </row>
    <row r="128" spans="1:13" ht="28.2" thickBot="1">
      <c r="A128" s="32" t="s">
        <v>584</v>
      </c>
      <c r="B128" s="32" t="s">
        <v>584</v>
      </c>
      <c r="C128" s="31"/>
      <c r="D128" s="31"/>
      <c r="E128" s="19" t="s">
        <v>641</v>
      </c>
      <c r="F128" s="19"/>
      <c r="G128" s="19" t="str">
        <f t="shared" si="2"/>
        <v>A edm:isRelatedTo B</v>
      </c>
      <c r="H128" s="19"/>
      <c r="I128" s="19" t="s">
        <v>585</v>
      </c>
      <c r="J128" s="19" t="s">
        <v>307</v>
      </c>
      <c r="K128" s="19" t="s">
        <v>307</v>
      </c>
      <c r="L128" s="21" t="s">
        <v>586</v>
      </c>
      <c r="M128" s="19" t="s">
        <v>300</v>
      </c>
    </row>
    <row r="129" spans="1:13" ht="17.25" customHeight="1" thickBot="1">
      <c r="A129" s="32" t="s">
        <v>584</v>
      </c>
      <c r="B129" s="32" t="s">
        <v>584</v>
      </c>
      <c r="C129" s="31"/>
      <c r="D129" s="31"/>
      <c r="E129" s="23" t="s">
        <v>641</v>
      </c>
      <c r="F129" s="23"/>
      <c r="G129" s="19" t="str">
        <f t="shared" si="2"/>
        <v>A edm:isRelatedTo B</v>
      </c>
      <c r="H129" s="38"/>
      <c r="I129" s="23" t="s">
        <v>585</v>
      </c>
      <c r="J129" s="92" t="s">
        <v>304</v>
      </c>
      <c r="K129" s="92" t="s">
        <v>304</v>
      </c>
      <c r="L129" s="27" t="s">
        <v>363</v>
      </c>
      <c r="M129" s="92"/>
    </row>
    <row r="130" spans="1:13" ht="18" thickBot="1">
      <c r="A130" s="32" t="s">
        <v>584</v>
      </c>
      <c r="B130" s="32" t="s">
        <v>584</v>
      </c>
      <c r="C130" s="31"/>
      <c r="D130" s="31"/>
      <c r="E130" s="23" t="s">
        <v>641</v>
      </c>
      <c r="F130" s="23"/>
      <c r="G130" s="19" t="str">
        <f t="shared" si="2"/>
        <v>A edm:isRelatedTo B</v>
      </c>
      <c r="H130" s="38"/>
      <c r="I130" s="24"/>
      <c r="J130" s="93"/>
      <c r="K130" s="93"/>
      <c r="L130" s="26" t="s">
        <v>364</v>
      </c>
      <c r="M130" s="93"/>
    </row>
    <row r="131" spans="1:13" ht="28.2" thickBot="1">
      <c r="A131" s="32" t="s">
        <v>584</v>
      </c>
      <c r="B131" s="32" t="s">
        <v>584</v>
      </c>
      <c r="C131" s="31"/>
      <c r="D131" s="31"/>
      <c r="E131" s="19" t="s">
        <v>641</v>
      </c>
      <c r="F131" s="19"/>
      <c r="G131" s="19" t="str">
        <f t="shared" ref="G131:G148" si="4">"A"&amp;E131&amp;"B"</f>
        <v>A edm:isRelatedTo B</v>
      </c>
      <c r="H131" s="19"/>
      <c r="I131" s="19" t="s">
        <v>585</v>
      </c>
      <c r="J131" s="19" t="s">
        <v>299</v>
      </c>
      <c r="K131" s="19" t="s">
        <v>307</v>
      </c>
      <c r="L131" s="21" t="s">
        <v>365</v>
      </c>
      <c r="M131" s="19"/>
    </row>
    <row r="132" spans="1:13" ht="28.2" thickBot="1">
      <c r="A132" s="32" t="s">
        <v>584</v>
      </c>
      <c r="B132" s="32" t="s">
        <v>584</v>
      </c>
      <c r="C132" s="31"/>
      <c r="D132" s="31"/>
      <c r="E132" s="19" t="s">
        <v>641</v>
      </c>
      <c r="F132" s="19"/>
      <c r="G132" s="19" t="str">
        <f t="shared" si="4"/>
        <v>A edm:isRelatedTo B</v>
      </c>
      <c r="H132" s="19"/>
      <c r="I132" s="19" t="s">
        <v>585</v>
      </c>
      <c r="J132" s="19" t="s">
        <v>299</v>
      </c>
      <c r="K132" s="19" t="s">
        <v>297</v>
      </c>
      <c r="L132" s="21" t="s">
        <v>587</v>
      </c>
      <c r="M132" s="19"/>
    </row>
    <row r="133" spans="1:13" ht="17.25" customHeight="1" thickBot="1">
      <c r="A133" s="32" t="s">
        <v>584</v>
      </c>
      <c r="B133" s="32" t="s">
        <v>584</v>
      </c>
      <c r="C133" s="31"/>
      <c r="D133" s="31"/>
      <c r="E133" s="23" t="s">
        <v>641</v>
      </c>
      <c r="F133" s="23"/>
      <c r="G133" s="19" t="str">
        <f t="shared" si="4"/>
        <v>A edm:isRelatedTo B</v>
      </c>
      <c r="H133" s="38"/>
      <c r="I133" s="23" t="s">
        <v>585</v>
      </c>
      <c r="J133" s="92" t="s">
        <v>299</v>
      </c>
      <c r="K133" s="92" t="s">
        <v>331</v>
      </c>
      <c r="L133" s="25" t="s">
        <v>366</v>
      </c>
      <c r="M133" s="92"/>
    </row>
    <row r="134" spans="1:13" ht="18" thickBot="1">
      <c r="A134" s="32" t="s">
        <v>584</v>
      </c>
      <c r="B134" s="32" t="s">
        <v>584</v>
      </c>
      <c r="C134" s="31"/>
      <c r="D134" s="31"/>
      <c r="E134" s="23" t="s">
        <v>641</v>
      </c>
      <c r="F134" s="23"/>
      <c r="G134" s="19" t="str">
        <f t="shared" si="4"/>
        <v>A edm:isRelatedTo B</v>
      </c>
      <c r="H134" s="38"/>
      <c r="I134" s="24"/>
      <c r="J134" s="93"/>
      <c r="K134" s="93"/>
      <c r="L134" s="26" t="s">
        <v>588</v>
      </c>
      <c r="M134" s="93"/>
    </row>
    <row r="135" spans="1:13" ht="28.2" thickBot="1">
      <c r="A135" s="32" t="s">
        <v>584</v>
      </c>
      <c r="B135" s="32" t="s">
        <v>584</v>
      </c>
      <c r="C135" s="31"/>
      <c r="D135" s="31"/>
      <c r="E135" s="19" t="s">
        <v>641</v>
      </c>
      <c r="F135" s="19"/>
      <c r="G135" s="19" t="str">
        <f t="shared" si="4"/>
        <v>A edm:isRelatedTo B</v>
      </c>
      <c r="H135" s="19"/>
      <c r="I135" s="19" t="s">
        <v>585</v>
      </c>
      <c r="J135" s="19" t="s">
        <v>299</v>
      </c>
      <c r="K135" s="19" t="s">
        <v>304</v>
      </c>
      <c r="L135" s="21" t="s">
        <v>367</v>
      </c>
      <c r="M135" s="19"/>
    </row>
    <row r="136" spans="1:13" ht="28.2" thickBot="1">
      <c r="A136" s="32" t="s">
        <v>584</v>
      </c>
      <c r="B136" s="32" t="s">
        <v>584</v>
      </c>
      <c r="C136" s="31"/>
      <c r="D136" s="31"/>
      <c r="E136" s="19" t="s">
        <v>641</v>
      </c>
      <c r="F136" s="19"/>
      <c r="G136" s="19" t="str">
        <f t="shared" si="4"/>
        <v>A edm:isRelatedTo B</v>
      </c>
      <c r="H136" s="19"/>
      <c r="I136" s="19" t="s">
        <v>585</v>
      </c>
      <c r="J136" s="19" t="s">
        <v>304</v>
      </c>
      <c r="K136" s="19" t="s">
        <v>331</v>
      </c>
      <c r="L136" s="21" t="s">
        <v>589</v>
      </c>
      <c r="M136" s="19"/>
    </row>
    <row r="137" spans="1:13" ht="42" customHeight="1" thickBot="1">
      <c r="A137" s="32" t="s">
        <v>584</v>
      </c>
      <c r="B137" s="32" t="s">
        <v>584</v>
      </c>
      <c r="C137" s="31"/>
      <c r="D137" s="31"/>
      <c r="E137" s="23" t="s">
        <v>641</v>
      </c>
      <c r="F137" s="23"/>
      <c r="G137" s="19" t="str">
        <f t="shared" si="4"/>
        <v>A edm:isRelatedTo B</v>
      </c>
      <c r="H137" s="38"/>
      <c r="I137" s="23" t="s">
        <v>585</v>
      </c>
      <c r="J137" s="92" t="s">
        <v>294</v>
      </c>
      <c r="K137" s="92" t="s">
        <v>331</v>
      </c>
      <c r="L137" s="25" t="s">
        <v>368</v>
      </c>
      <c r="M137" s="92" t="s">
        <v>370</v>
      </c>
    </row>
    <row r="138" spans="1:13" ht="18" thickBot="1">
      <c r="A138" s="32" t="s">
        <v>584</v>
      </c>
      <c r="B138" s="32" t="s">
        <v>584</v>
      </c>
      <c r="C138" s="31"/>
      <c r="D138" s="31"/>
      <c r="E138" s="23" t="s">
        <v>641</v>
      </c>
      <c r="F138" s="23"/>
      <c r="G138" s="19" t="str">
        <f t="shared" si="4"/>
        <v>A edm:isRelatedTo B</v>
      </c>
      <c r="H138" s="38"/>
      <c r="I138" s="24"/>
      <c r="J138" s="93"/>
      <c r="K138" s="93"/>
      <c r="L138" s="26" t="s">
        <v>369</v>
      </c>
      <c r="M138" s="93"/>
    </row>
    <row r="139" spans="1:13" ht="17.25" customHeight="1" thickBot="1">
      <c r="A139" s="32" t="s">
        <v>584</v>
      </c>
      <c r="B139" s="32" t="s">
        <v>584</v>
      </c>
      <c r="C139" s="31"/>
      <c r="D139" s="31"/>
      <c r="E139" s="23" t="s">
        <v>641</v>
      </c>
      <c r="F139" s="23"/>
      <c r="G139" s="19" t="str">
        <f t="shared" si="4"/>
        <v>A edm:isRelatedTo B</v>
      </c>
      <c r="H139" s="38"/>
      <c r="I139" s="23" t="s">
        <v>585</v>
      </c>
      <c r="J139" s="92" t="s">
        <v>294</v>
      </c>
      <c r="K139" s="92" t="s">
        <v>299</v>
      </c>
      <c r="L139" s="25" t="s">
        <v>590</v>
      </c>
      <c r="M139" s="92"/>
    </row>
    <row r="140" spans="1:13" ht="18" thickBot="1">
      <c r="A140" s="32" t="s">
        <v>584</v>
      </c>
      <c r="B140" s="32" t="s">
        <v>584</v>
      </c>
      <c r="C140" s="31"/>
      <c r="D140" s="31"/>
      <c r="E140" s="23" t="s">
        <v>641</v>
      </c>
      <c r="F140" s="23"/>
      <c r="G140" s="19" t="str">
        <f t="shared" si="4"/>
        <v>A edm:isRelatedTo B</v>
      </c>
      <c r="H140" s="38"/>
      <c r="I140" s="24"/>
      <c r="J140" s="93"/>
      <c r="K140" s="93"/>
      <c r="L140" s="28" t="s">
        <v>591</v>
      </c>
      <c r="M140" s="93"/>
    </row>
    <row r="141" spans="1:13" ht="17.25" customHeight="1" thickBot="1">
      <c r="A141" s="32" t="s">
        <v>584</v>
      </c>
      <c r="B141" s="32" t="s">
        <v>584</v>
      </c>
      <c r="C141" s="31"/>
      <c r="D141" s="31"/>
      <c r="E141" s="23" t="s">
        <v>641</v>
      </c>
      <c r="F141" s="23"/>
      <c r="G141" s="19" t="str">
        <f t="shared" si="4"/>
        <v>A edm:isRelatedTo B</v>
      </c>
      <c r="H141" s="38"/>
      <c r="I141" s="23" t="s">
        <v>585</v>
      </c>
      <c r="J141" s="92" t="s">
        <v>294</v>
      </c>
      <c r="K141" s="92" t="s">
        <v>295</v>
      </c>
      <c r="L141" s="25" t="s">
        <v>371</v>
      </c>
      <c r="M141" s="92"/>
    </row>
    <row r="142" spans="1:13" ht="18" thickBot="1">
      <c r="A142" s="32" t="s">
        <v>584</v>
      </c>
      <c r="B142" s="32" t="s">
        <v>584</v>
      </c>
      <c r="C142" s="31"/>
      <c r="D142" s="31"/>
      <c r="E142" s="23" t="s">
        <v>641</v>
      </c>
      <c r="F142" s="23"/>
      <c r="G142" s="19" t="str">
        <f t="shared" si="4"/>
        <v>A edm:isRelatedTo B</v>
      </c>
      <c r="H142" s="38"/>
      <c r="I142" s="33"/>
      <c r="J142" s="96"/>
      <c r="K142" s="96"/>
      <c r="L142" s="29" t="s">
        <v>592</v>
      </c>
      <c r="M142" s="96"/>
    </row>
    <row r="143" spans="1:13" ht="18" thickBot="1">
      <c r="A143" s="32" t="s">
        <v>584</v>
      </c>
      <c r="B143" s="32" t="s">
        <v>584</v>
      </c>
      <c r="C143" s="31"/>
      <c r="D143" s="31"/>
      <c r="E143" s="23" t="s">
        <v>641</v>
      </c>
      <c r="F143" s="23"/>
      <c r="G143" s="19" t="str">
        <f t="shared" si="4"/>
        <v>A edm:isRelatedTo B</v>
      </c>
      <c r="H143" s="38"/>
      <c r="I143" s="24"/>
      <c r="J143" s="93"/>
      <c r="K143" s="93"/>
      <c r="L143" s="28" t="s">
        <v>593</v>
      </c>
      <c r="M143" s="93"/>
    </row>
    <row r="144" spans="1:13" ht="28.2" thickBot="1">
      <c r="A144" s="32" t="s">
        <v>584</v>
      </c>
      <c r="B144" s="32" t="s">
        <v>584</v>
      </c>
      <c r="C144" s="31"/>
      <c r="D144" s="31"/>
      <c r="E144" s="19" t="s">
        <v>641</v>
      </c>
      <c r="F144" s="19"/>
      <c r="G144" s="19" t="str">
        <f t="shared" si="4"/>
        <v>A edm:isRelatedTo B</v>
      </c>
      <c r="H144" s="19"/>
      <c r="I144" s="19" t="s">
        <v>585</v>
      </c>
      <c r="J144" s="19" t="s">
        <v>297</v>
      </c>
      <c r="K144" s="19" t="s">
        <v>295</v>
      </c>
      <c r="L144" s="22" t="s">
        <v>594</v>
      </c>
      <c r="M144" s="19"/>
    </row>
    <row r="145" spans="1:13" ht="17.25" customHeight="1" thickBot="1">
      <c r="A145" s="32" t="s">
        <v>584</v>
      </c>
      <c r="B145" s="32" t="s">
        <v>584</v>
      </c>
      <c r="C145" s="31"/>
      <c r="D145" s="31"/>
      <c r="E145" s="23" t="s">
        <v>641</v>
      </c>
      <c r="F145" s="23"/>
      <c r="G145" s="19" t="str">
        <f t="shared" si="4"/>
        <v>A edm:isRelatedTo B</v>
      </c>
      <c r="H145" s="38"/>
      <c r="I145" s="23" t="s">
        <v>585</v>
      </c>
      <c r="J145" s="92" t="s">
        <v>295</v>
      </c>
      <c r="K145" s="92" t="s">
        <v>299</v>
      </c>
      <c r="L145" s="25" t="s">
        <v>595</v>
      </c>
      <c r="M145" s="92"/>
    </row>
    <row r="146" spans="1:13" ht="18" thickBot="1">
      <c r="A146" s="32" t="s">
        <v>584</v>
      </c>
      <c r="B146" s="32" t="s">
        <v>584</v>
      </c>
      <c r="C146" s="31"/>
      <c r="D146" s="31"/>
      <c r="E146" s="23" t="s">
        <v>641</v>
      </c>
      <c r="F146" s="23"/>
      <c r="G146" s="19" t="str">
        <f t="shared" si="4"/>
        <v>A edm:isRelatedTo B</v>
      </c>
      <c r="H146" s="38"/>
      <c r="I146" s="24"/>
      <c r="J146" s="93"/>
      <c r="K146" s="93"/>
      <c r="L146" s="28" t="s">
        <v>596</v>
      </c>
      <c r="M146" s="93"/>
    </row>
    <row r="147" spans="1:13" ht="17.25" customHeight="1" thickBot="1">
      <c r="A147" s="32" t="s">
        <v>584</v>
      </c>
      <c r="B147" s="32" t="s">
        <v>584</v>
      </c>
      <c r="C147" s="31"/>
      <c r="D147" s="31"/>
      <c r="E147" s="23" t="s">
        <v>641</v>
      </c>
      <c r="F147" s="23"/>
      <c r="G147" s="19" t="str">
        <f t="shared" si="4"/>
        <v>A edm:isRelatedTo B</v>
      </c>
      <c r="H147" s="38"/>
      <c r="I147" s="23" t="s">
        <v>585</v>
      </c>
      <c r="J147" s="92" t="s">
        <v>297</v>
      </c>
      <c r="K147" s="92" t="s">
        <v>299</v>
      </c>
      <c r="L147" s="25" t="s">
        <v>595</v>
      </c>
      <c r="M147" s="92"/>
    </row>
    <row r="148" spans="1:13" ht="18" thickBot="1">
      <c r="A148" s="32" t="s">
        <v>584</v>
      </c>
      <c r="B148" s="32" t="s">
        <v>584</v>
      </c>
      <c r="C148" s="31"/>
      <c r="D148" s="31"/>
      <c r="E148" s="34" t="s">
        <v>641</v>
      </c>
      <c r="F148" s="34"/>
      <c r="G148" s="19" t="str">
        <f t="shared" si="4"/>
        <v>A edm:isRelatedTo B</v>
      </c>
      <c r="H148" s="34"/>
      <c r="I148" s="24"/>
      <c r="J148" s="93"/>
      <c r="K148" s="93"/>
      <c r="L148" s="26" t="s">
        <v>597</v>
      </c>
      <c r="M148" s="93"/>
    </row>
    <row r="149" spans="1:13" ht="18" thickBot="1">
      <c r="A149" s="31" t="s">
        <v>857</v>
      </c>
      <c r="B149" s="31" t="s">
        <v>858</v>
      </c>
      <c r="C149" s="31"/>
      <c r="D149" s="31"/>
      <c r="E149" s="87"/>
      <c r="F149" s="34"/>
      <c r="G149" s="19" t="str">
        <f t="shared" ref="G149" si="5">"A"&amp;E149&amp;"B"</f>
        <v>AB</v>
      </c>
      <c r="H149" s="34"/>
      <c r="I149" s="82"/>
      <c r="L149" s="86" t="s">
        <v>856</v>
      </c>
    </row>
  </sheetData>
  <mergeCells count="91">
    <mergeCell ref="J139:J140"/>
    <mergeCell ref="K139:K140"/>
    <mergeCell ref="M139:M140"/>
    <mergeCell ref="J141:J143"/>
    <mergeCell ref="K141:K143"/>
    <mergeCell ref="M141:M143"/>
    <mergeCell ref="J145:J146"/>
    <mergeCell ref="K145:K146"/>
    <mergeCell ref="M145:M146"/>
    <mergeCell ref="J147:J148"/>
    <mergeCell ref="K147:K148"/>
    <mergeCell ref="M147:M148"/>
    <mergeCell ref="J137:J138"/>
    <mergeCell ref="K137:K138"/>
    <mergeCell ref="M137:M138"/>
    <mergeCell ref="J119:J120"/>
    <mergeCell ref="K119:K120"/>
    <mergeCell ref="M119:M120"/>
    <mergeCell ref="J129:J130"/>
    <mergeCell ref="K129:K130"/>
    <mergeCell ref="M129:M130"/>
    <mergeCell ref="J133:J134"/>
    <mergeCell ref="K133:K134"/>
    <mergeCell ref="M133:M134"/>
    <mergeCell ref="J111:J112"/>
    <mergeCell ref="K111:K112"/>
    <mergeCell ref="M111:M112"/>
    <mergeCell ref="J113:J114"/>
    <mergeCell ref="K113:K114"/>
    <mergeCell ref="M113:M114"/>
    <mergeCell ref="J99:J100"/>
    <mergeCell ref="K99:K100"/>
    <mergeCell ref="M99:M100"/>
    <mergeCell ref="J109:J110"/>
    <mergeCell ref="K109:K110"/>
    <mergeCell ref="M109:M110"/>
    <mergeCell ref="J90:J92"/>
    <mergeCell ref="K90:K92"/>
    <mergeCell ref="M90:M92"/>
    <mergeCell ref="J95:J96"/>
    <mergeCell ref="K95:K96"/>
    <mergeCell ref="M95:M96"/>
    <mergeCell ref="J82:J83"/>
    <mergeCell ref="K82:K83"/>
    <mergeCell ref="M82:M83"/>
    <mergeCell ref="J88:J89"/>
    <mergeCell ref="K88:K89"/>
    <mergeCell ref="M88:M89"/>
    <mergeCell ref="J75:J76"/>
    <mergeCell ref="K75:K76"/>
    <mergeCell ref="M75:M76"/>
    <mergeCell ref="J78:J79"/>
    <mergeCell ref="K78:K79"/>
    <mergeCell ref="M78:M79"/>
    <mergeCell ref="J50:J51"/>
    <mergeCell ref="K50:K51"/>
    <mergeCell ref="M50:M51"/>
    <mergeCell ref="J53:J54"/>
    <mergeCell ref="K53:K54"/>
    <mergeCell ref="M53:M54"/>
    <mergeCell ref="J39:J40"/>
    <mergeCell ref="K39:K40"/>
    <mergeCell ref="M39:M40"/>
    <mergeCell ref="J43:J44"/>
    <mergeCell ref="K43:K44"/>
    <mergeCell ref="M43:M44"/>
    <mergeCell ref="J33:J34"/>
    <mergeCell ref="K33:K34"/>
    <mergeCell ref="M33:M34"/>
    <mergeCell ref="J36:J37"/>
    <mergeCell ref="K36:K37"/>
    <mergeCell ref="M36:M37"/>
    <mergeCell ref="J15:J16"/>
    <mergeCell ref="K15:K16"/>
    <mergeCell ref="M15:M16"/>
    <mergeCell ref="J22:J23"/>
    <mergeCell ref="K22:K23"/>
    <mergeCell ref="M22:M23"/>
    <mergeCell ref="J11:J12"/>
    <mergeCell ref="K11:K12"/>
    <mergeCell ref="M11:M12"/>
    <mergeCell ref="J13:J14"/>
    <mergeCell ref="K13:K14"/>
    <mergeCell ref="M13:M14"/>
    <mergeCell ref="J5:J6"/>
    <mergeCell ref="K5:K6"/>
    <mergeCell ref="M5:M6"/>
    <mergeCell ref="J8:J9"/>
    <mergeCell ref="K8:K9"/>
    <mergeCell ref="M8:M9"/>
    <mergeCell ref="L5:L6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workbookViewId="0"/>
  </sheetViews>
  <sheetFormatPr defaultColWidth="9" defaultRowHeight="17.399999999999999"/>
  <cols>
    <col min="1" max="1" width="37.19921875" style="84" bestFit="1" customWidth="1"/>
    <col min="2" max="2" width="15" style="84" bestFit="1" customWidth="1"/>
    <col min="3" max="4" width="19.19921875" style="84" bestFit="1" customWidth="1"/>
    <col min="5" max="6" width="11" style="84" bestFit="1" customWidth="1"/>
    <col min="7" max="16384" width="9" style="84"/>
  </cols>
  <sheetData>
    <row r="1" spans="1:6">
      <c r="A1" s="83" t="s">
        <v>603</v>
      </c>
      <c r="B1" s="83" t="s">
        <v>602</v>
      </c>
      <c r="C1" s="83" t="s">
        <v>598</v>
      </c>
      <c r="D1" s="83" t="s">
        <v>599</v>
      </c>
      <c r="E1" s="83" t="s">
        <v>600</v>
      </c>
      <c r="F1" s="83" t="s">
        <v>601</v>
      </c>
    </row>
    <row r="2" spans="1:6">
      <c r="A2" s="83" t="e">
        <f>#REF!</f>
        <v>#REF!</v>
      </c>
      <c r="B2" s="83" t="e">
        <f>IF(A2=0,C2,IF(A2=1,D2,IF(A2=2,E2,IF(A2=3,F2,0))))</f>
        <v>#REF!</v>
      </c>
      <c r="C2" s="83" t="e">
        <f>VLOOKUP(#REF!,'관계어 한글팀'!$A$2:$M$148,5,0)</f>
        <v>#REF!</v>
      </c>
      <c r="D2" s="83" t="e">
        <f>VLOOKUP(#REF!,'관계어 한글팀'!$B$2:$M$148,4,0)</f>
        <v>#REF!</v>
      </c>
      <c r="E2" s="83" t="e">
        <f>VLOOKUP(#REF!,'관계어 한글팀'!$C$2:$M$148,3,0)</f>
        <v>#REF!</v>
      </c>
      <c r="F2" s="83" t="e">
        <f>VLOOKUP(#REF!,'관계어 한글팀'!$D$2:$M$148,2,0)</f>
        <v>#REF!</v>
      </c>
    </row>
    <row r="3" spans="1:6">
      <c r="A3" s="83"/>
      <c r="B3" s="83"/>
      <c r="C3" s="83"/>
      <c r="D3" s="83"/>
      <c r="E3" s="83"/>
      <c r="F3" s="83"/>
    </row>
    <row r="4" spans="1:6">
      <c r="A4" s="83"/>
      <c r="B4" s="83"/>
      <c r="C4" s="83"/>
      <c r="D4" s="83"/>
      <c r="E4" s="83"/>
      <c r="F4" s="8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범례 페이지</vt:lpstr>
      <vt:lpstr>네트워크 테이블 복사</vt:lpstr>
      <vt:lpstr>네트워크 그래프 분석</vt:lpstr>
      <vt:lpstr>객체뽑기</vt:lpstr>
      <vt:lpstr>관계정보 (2)</vt:lpstr>
      <vt:lpstr>시간정보</vt:lpstr>
      <vt:lpstr>공간정보</vt:lpstr>
      <vt:lpstr>관계어 한글팀</vt:lpstr>
      <vt:lpstr>관계어 연산식</vt:lpstr>
      <vt:lpstr>네트워크 그래프 만들기</vt:lpstr>
      <vt:lpstr>전체 관계어 최신버젼</vt:lpstr>
      <vt:lpstr>링크조합</vt:lpstr>
      <vt:lpstr>참고문헌(입력)</vt:lpstr>
      <vt:lpstr>참고문헌 결과값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이창섭</cp:lastModifiedBy>
  <cp:revision/>
  <dcterms:created xsi:type="dcterms:W3CDTF">2017-04-03T17:22:50Z</dcterms:created>
  <dcterms:modified xsi:type="dcterms:W3CDTF">2017-10-19T08:20:57Z</dcterms:modified>
  <cp:category/>
  <cp:contentStatus/>
</cp:coreProperties>
</file>